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4209\Downloads\Download - Delete\"/>
    </mc:Choice>
  </mc:AlternateContent>
  <xr:revisionPtr revIDLastSave="0" documentId="8_{D25A7EDC-A716-45CD-B4E8-FBA6F1A171EF}" xr6:coauthVersionLast="47" xr6:coauthVersionMax="47" xr10:uidLastSave="{00000000-0000-0000-0000-000000000000}"/>
  <workbookProtection workbookAlgorithmName="SHA-512" workbookHashValue="Ro72n2vDYR3pidzjMBf7quDgGWiVocQ5/ej4A9CW0bnF50ssOCjEdY4JjsCHj0g6Xhc6+gj1hXc5hwCSHvjHDA==" workbookSaltValue="FohKy5Xpk5yI6v8KOgHmiQ==" workbookSpinCount="100000" lockStructure="1"/>
  <bookViews>
    <workbookView xWindow="-21300" yWindow="-9450" windowWidth="14730" windowHeight="12600" activeTab="4" xr2:uid="{174EA283-4C00-4816-B945-AF7BF10E8EDB}"/>
  </bookViews>
  <sheets>
    <sheet name="1 Summary" sheetId="8" r:id="rId1"/>
    <sheet name="2 SIR" sheetId="3" r:id="rId2"/>
    <sheet name="3 Construction Scope" sheetId="5" r:id="rId3"/>
    <sheet name="4 Savings Analysis" sheetId="6" r:id="rId4"/>
    <sheet name="5 Local Law 97 Analysis" sheetId="7" r:id="rId5"/>
    <sheet name="Backup" sheetId="2" state="hidden" r:id="rId6"/>
  </sheets>
  <definedNames>
    <definedName name="ee_categories">DCAS_EE_list[#Headers]</definedName>
    <definedName name="ee_category">INDEX(DCAS_EE_list[],,ee_category_num)</definedName>
    <definedName name="ee_category_num">MATCH('3 Construction Scope'!$F1,ee_categories,0)</definedName>
    <definedName name="ee_measures">INDEX(DCAS_EE_list[],1,ee_category_num):INDEX(DCAS_EE_list[],COUNTA(ee_category),ee_category_num)</definedName>
    <definedName name="locations">INDEX(Locations_list[],,)</definedName>
    <definedName name="measure_types">INDEX(Measure_list[],,)</definedName>
    <definedName name="re_systems">INDEX(NYSERDA_RE_list[],,)</definedName>
    <definedName name="units">INDEX(Units_list[],,)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6" l="1"/>
  <c r="E16" i="6"/>
  <c r="C13" i="8" l="1"/>
  <c r="E3" i="3"/>
  <c r="C14" i="8"/>
  <c r="C15" i="8"/>
  <c r="C16" i="8"/>
  <c r="C24" i="8" s="1"/>
  <c r="C12" i="8"/>
  <c r="C20" i="8" s="1"/>
  <c r="C21" i="8" l="1"/>
  <c r="C23" i="8"/>
  <c r="C22" i="8"/>
  <c r="E4" i="3"/>
  <c r="F4" i="3" s="1"/>
  <c r="F9" i="3" s="1"/>
  <c r="Z8" i="3"/>
  <c r="C25" i="8" l="1"/>
  <c r="BA10" i="3"/>
  <c r="AS10" i="3"/>
  <c r="AG10" i="3"/>
  <c r="AV8" i="3"/>
  <c r="AN8" i="3"/>
  <c r="AF8" i="3"/>
  <c r="G4" i="3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AZ10" i="3"/>
  <c r="AV10" i="3"/>
  <c r="AR10" i="3"/>
  <c r="AN10" i="3"/>
  <c r="AJ10" i="3"/>
  <c r="AF10" i="3"/>
  <c r="AB10" i="3"/>
  <c r="AY8" i="3"/>
  <c r="AU8" i="3"/>
  <c r="AQ8" i="3"/>
  <c r="AM8" i="3"/>
  <c r="AI8" i="3"/>
  <c r="AE8" i="3"/>
  <c r="AA8" i="3"/>
  <c r="BB10" i="3"/>
  <c r="AX10" i="3"/>
  <c r="AT10" i="3"/>
  <c r="AP10" i="3"/>
  <c r="AL10" i="3"/>
  <c r="AH10" i="3"/>
  <c r="AD10" i="3"/>
  <c r="Z10" i="3"/>
  <c r="BA8" i="3"/>
  <c r="AW8" i="3"/>
  <c r="AS8" i="3"/>
  <c r="AO8" i="3"/>
  <c r="AK8" i="3"/>
  <c r="AG8" i="3"/>
  <c r="AC8" i="3"/>
  <c r="E9" i="3"/>
  <c r="AW10" i="3"/>
  <c r="AO10" i="3"/>
  <c r="AK10" i="3"/>
  <c r="AC10" i="3"/>
  <c r="AZ8" i="3"/>
  <c r="AR8" i="3"/>
  <c r="AJ8" i="3"/>
  <c r="AB8" i="3"/>
  <c r="AY10" i="3"/>
  <c r="AU10" i="3"/>
  <c r="AQ10" i="3"/>
  <c r="AM10" i="3"/>
  <c r="AI10" i="3"/>
  <c r="AE10" i="3"/>
  <c r="AA10" i="3"/>
  <c r="BB8" i="3"/>
  <c r="AX8" i="3"/>
  <c r="AT8" i="3"/>
  <c r="AP8" i="3"/>
  <c r="AL8" i="3"/>
  <c r="AH8" i="3"/>
  <c r="AD8" i="3"/>
  <c r="C18" i="6"/>
  <c r="C19" i="6"/>
  <c r="C20" i="6"/>
  <c r="E19" i="6"/>
  <c r="E20" i="6"/>
  <c r="S4" i="3" l="1"/>
  <c r="R9" i="3"/>
  <c r="P16" i="6"/>
  <c r="P15" i="6"/>
  <c r="Q15" i="6"/>
  <c r="T4" i="3" l="1"/>
  <c r="S9" i="3"/>
  <c r="F6" i="3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C15" i="6"/>
  <c r="U4" i="3" l="1"/>
  <c r="T9" i="3"/>
  <c r="V4" i="3" l="1"/>
  <c r="U9" i="3"/>
  <c r="Q82" i="5"/>
  <c r="Q83" i="5"/>
  <c r="Q84" i="5"/>
  <c r="Q85" i="5"/>
  <c r="O15" i="6"/>
  <c r="Q17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6" i="6"/>
  <c r="P17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G9" i="6"/>
  <c r="G8" i="6"/>
  <c r="G7" i="6"/>
  <c r="G6" i="6"/>
  <c r="G5" i="6"/>
  <c r="O16" i="6"/>
  <c r="O17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G10" i="6" l="1"/>
  <c r="C17" i="8" s="1"/>
  <c r="W4" i="3"/>
  <c r="V9" i="3"/>
  <c r="O18" i="6"/>
  <c r="Q18" i="6"/>
  <c r="P18" i="6"/>
  <c r="J7" i="6"/>
  <c r="K7" i="6" s="1"/>
  <c r="J8" i="6"/>
  <c r="K8" i="6" s="1"/>
  <c r="J9" i="6"/>
  <c r="K9" i="6" s="1"/>
  <c r="J6" i="6"/>
  <c r="J5" i="6"/>
  <c r="K5" i="6" s="1"/>
  <c r="I8" i="6"/>
  <c r="I9" i="6"/>
  <c r="I5" i="6"/>
  <c r="I6" i="6"/>
  <c r="X4" i="3" l="1"/>
  <c r="W9" i="3"/>
  <c r="I10" i="6"/>
  <c r="D6" i="7" s="1"/>
  <c r="K6" i="6"/>
  <c r="K10" i="6" s="1"/>
  <c r="E6" i="7" s="1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6" i="7"/>
  <c r="Y4" i="3" l="1"/>
  <c r="X9" i="3"/>
  <c r="O115" i="6"/>
  <c r="E17" i="8" s="1"/>
  <c r="P115" i="6"/>
  <c r="Q12" i="5"/>
  <c r="G87" i="6"/>
  <c r="G88" i="6"/>
  <c r="G114" i="6"/>
  <c r="H16" i="6"/>
  <c r="H17" i="6"/>
  <c r="H18" i="6"/>
  <c r="H21" i="6"/>
  <c r="H22" i="6"/>
  <c r="H23" i="6"/>
  <c r="H25" i="6"/>
  <c r="H26" i="6"/>
  <c r="H27" i="6"/>
  <c r="H29" i="6"/>
  <c r="H30" i="6"/>
  <c r="H31" i="6"/>
  <c r="H33" i="6"/>
  <c r="H34" i="6"/>
  <c r="H35" i="6"/>
  <c r="H37" i="6"/>
  <c r="H38" i="6"/>
  <c r="H39" i="6"/>
  <c r="H41" i="6"/>
  <c r="H42" i="6"/>
  <c r="H43" i="6"/>
  <c r="H45" i="6"/>
  <c r="H46" i="6"/>
  <c r="H47" i="6"/>
  <c r="H49" i="6"/>
  <c r="H50" i="6"/>
  <c r="H51" i="6"/>
  <c r="H53" i="6"/>
  <c r="H54" i="6"/>
  <c r="H55" i="6"/>
  <c r="H57" i="6"/>
  <c r="H58" i="6"/>
  <c r="H59" i="6"/>
  <c r="H61" i="6"/>
  <c r="H62" i="6"/>
  <c r="H63" i="6"/>
  <c r="H65" i="6"/>
  <c r="H66" i="6"/>
  <c r="H67" i="6"/>
  <c r="H69" i="6"/>
  <c r="H70" i="6"/>
  <c r="H71" i="6"/>
  <c r="H73" i="6"/>
  <c r="H74" i="6"/>
  <c r="H75" i="6"/>
  <c r="H77" i="6"/>
  <c r="H78" i="6"/>
  <c r="H79" i="6"/>
  <c r="H81" i="6"/>
  <c r="H82" i="6"/>
  <c r="H83" i="6"/>
  <c r="H85" i="6"/>
  <c r="H86" i="6"/>
  <c r="H87" i="6"/>
  <c r="H89" i="6"/>
  <c r="H90" i="6"/>
  <c r="H91" i="6"/>
  <c r="H93" i="6"/>
  <c r="H94" i="6"/>
  <c r="H95" i="6"/>
  <c r="H97" i="6"/>
  <c r="H98" i="6"/>
  <c r="H99" i="6"/>
  <c r="H101" i="6"/>
  <c r="H102" i="6"/>
  <c r="H103" i="6"/>
  <c r="H104" i="6"/>
  <c r="H105" i="6"/>
  <c r="H106" i="6"/>
  <c r="H107" i="6"/>
  <c r="H109" i="6"/>
  <c r="H110" i="6"/>
  <c r="H111" i="6"/>
  <c r="H112" i="6"/>
  <c r="H113" i="6"/>
  <c r="H114" i="6"/>
  <c r="O21" i="7"/>
  <c r="M21" i="7"/>
  <c r="I21" i="7"/>
  <c r="R115" i="6"/>
  <c r="H20" i="6"/>
  <c r="H24" i="6"/>
  <c r="H28" i="6"/>
  <c r="H32" i="6"/>
  <c r="H36" i="6"/>
  <c r="H40" i="6"/>
  <c r="H44" i="6"/>
  <c r="H48" i="6"/>
  <c r="H52" i="6"/>
  <c r="H56" i="6"/>
  <c r="H60" i="6"/>
  <c r="H64" i="6"/>
  <c r="H68" i="6"/>
  <c r="H72" i="6"/>
  <c r="H76" i="6"/>
  <c r="H80" i="6"/>
  <c r="H84" i="6"/>
  <c r="H88" i="6"/>
  <c r="H92" i="6"/>
  <c r="H96" i="6"/>
  <c r="H100" i="6"/>
  <c r="H108" i="6"/>
  <c r="E17" i="6"/>
  <c r="E18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C16" i="6"/>
  <c r="C17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N115" i="6"/>
  <c r="D16" i="8" s="1"/>
  <c r="F16" i="8" s="1"/>
  <c r="M115" i="6"/>
  <c r="D15" i="8" s="1"/>
  <c r="F15" i="8" s="1"/>
  <c r="L115" i="6"/>
  <c r="D14" i="8" s="1"/>
  <c r="F14" i="8" s="1"/>
  <c r="K115" i="6"/>
  <c r="D13" i="8" s="1"/>
  <c r="F13" i="8" s="1"/>
  <c r="J115" i="6"/>
  <c r="D12" i="8" s="1"/>
  <c r="F12" i="8" s="1"/>
  <c r="Q99" i="5"/>
  <c r="G103" i="6" s="1"/>
  <c r="Q100" i="5"/>
  <c r="G104" i="6" s="1"/>
  <c r="Q101" i="5"/>
  <c r="G105" i="6" s="1"/>
  <c r="Q102" i="5"/>
  <c r="G106" i="6" s="1"/>
  <c r="Q103" i="5"/>
  <c r="G107" i="6" s="1"/>
  <c r="Q104" i="5"/>
  <c r="G108" i="6" s="1"/>
  <c r="Q105" i="5"/>
  <c r="G109" i="6" s="1"/>
  <c r="Q106" i="5"/>
  <c r="G110" i="6" s="1"/>
  <c r="Q107" i="5"/>
  <c r="G111" i="6" s="1"/>
  <c r="Q108" i="5"/>
  <c r="G112" i="6" s="1"/>
  <c r="Q109" i="5"/>
  <c r="G113" i="6" s="1"/>
  <c r="Q98" i="5"/>
  <c r="G102" i="6" s="1"/>
  <c r="Q97" i="5"/>
  <c r="G101" i="6" s="1"/>
  <c r="Q96" i="5"/>
  <c r="G100" i="6" s="1"/>
  <c r="Q95" i="5"/>
  <c r="G99" i="6" s="1"/>
  <c r="Q94" i="5"/>
  <c r="G98" i="6" s="1"/>
  <c r="Q93" i="5"/>
  <c r="G97" i="6" s="1"/>
  <c r="Q92" i="5"/>
  <c r="G96" i="6" s="1"/>
  <c r="Q91" i="5"/>
  <c r="G95" i="6" s="1"/>
  <c r="Q90" i="5"/>
  <c r="G94" i="6" s="1"/>
  <c r="Q89" i="5"/>
  <c r="G93" i="6" s="1"/>
  <c r="Q88" i="5"/>
  <c r="G92" i="6" s="1"/>
  <c r="Q87" i="5"/>
  <c r="G91" i="6" s="1"/>
  <c r="Q86" i="5"/>
  <c r="G90" i="6" s="1"/>
  <c r="G89" i="6"/>
  <c r="Q49" i="5"/>
  <c r="G53" i="6" s="1"/>
  <c r="Q50" i="5"/>
  <c r="G54" i="6" s="1"/>
  <c r="Q51" i="5"/>
  <c r="G55" i="6" s="1"/>
  <c r="Q52" i="5"/>
  <c r="G56" i="6" s="1"/>
  <c r="Q53" i="5"/>
  <c r="G57" i="6" s="1"/>
  <c r="Q54" i="5"/>
  <c r="G58" i="6" s="1"/>
  <c r="Q55" i="5"/>
  <c r="G59" i="6" s="1"/>
  <c r="Q56" i="5"/>
  <c r="G60" i="6" s="1"/>
  <c r="Q57" i="5"/>
  <c r="G61" i="6" s="1"/>
  <c r="Q58" i="5"/>
  <c r="G62" i="6" s="1"/>
  <c r="Q59" i="5"/>
  <c r="G63" i="6" s="1"/>
  <c r="Q60" i="5"/>
  <c r="G64" i="6" s="1"/>
  <c r="Q61" i="5"/>
  <c r="G65" i="6" s="1"/>
  <c r="Q62" i="5"/>
  <c r="G66" i="6" s="1"/>
  <c r="Q63" i="5"/>
  <c r="G67" i="6" s="1"/>
  <c r="Q64" i="5"/>
  <c r="G68" i="6" s="1"/>
  <c r="Q65" i="5"/>
  <c r="G69" i="6" s="1"/>
  <c r="Q66" i="5"/>
  <c r="G70" i="6" s="1"/>
  <c r="Q67" i="5"/>
  <c r="G71" i="6" s="1"/>
  <c r="Q68" i="5"/>
  <c r="G72" i="6" s="1"/>
  <c r="Q69" i="5"/>
  <c r="G73" i="6" s="1"/>
  <c r="Q70" i="5"/>
  <c r="G74" i="6" s="1"/>
  <c r="Q71" i="5"/>
  <c r="G75" i="6" s="1"/>
  <c r="Q72" i="5"/>
  <c r="G76" i="6" s="1"/>
  <c r="Q73" i="5"/>
  <c r="G77" i="6" s="1"/>
  <c r="Q74" i="5"/>
  <c r="G78" i="6" s="1"/>
  <c r="Q75" i="5"/>
  <c r="G79" i="6" s="1"/>
  <c r="Q76" i="5"/>
  <c r="G80" i="6" s="1"/>
  <c r="Q77" i="5"/>
  <c r="G81" i="6" s="1"/>
  <c r="Q78" i="5"/>
  <c r="G82" i="6" s="1"/>
  <c r="Q79" i="5"/>
  <c r="G83" i="6" s="1"/>
  <c r="Q80" i="5"/>
  <c r="G84" i="6" s="1"/>
  <c r="Q81" i="5"/>
  <c r="G85" i="6" s="1"/>
  <c r="G86" i="6"/>
  <c r="Q20" i="5"/>
  <c r="G24" i="6" s="1"/>
  <c r="Q21" i="5"/>
  <c r="G25" i="6" s="1"/>
  <c r="Q22" i="5"/>
  <c r="G26" i="6" s="1"/>
  <c r="Q23" i="5"/>
  <c r="G27" i="6" s="1"/>
  <c r="Q24" i="5"/>
  <c r="G28" i="6" s="1"/>
  <c r="Q25" i="5"/>
  <c r="G29" i="6" s="1"/>
  <c r="Q26" i="5"/>
  <c r="G30" i="6" s="1"/>
  <c r="Q27" i="5"/>
  <c r="G31" i="6" s="1"/>
  <c r="Q28" i="5"/>
  <c r="G32" i="6" s="1"/>
  <c r="Q29" i="5"/>
  <c r="G33" i="6" s="1"/>
  <c r="Q30" i="5"/>
  <c r="G34" i="6" s="1"/>
  <c r="Q31" i="5"/>
  <c r="G35" i="6" s="1"/>
  <c r="Q32" i="5"/>
  <c r="G36" i="6" s="1"/>
  <c r="Q33" i="5"/>
  <c r="G37" i="6" s="1"/>
  <c r="Q34" i="5"/>
  <c r="G38" i="6" s="1"/>
  <c r="Q35" i="5"/>
  <c r="G39" i="6" s="1"/>
  <c r="Q36" i="5"/>
  <c r="G40" i="6" s="1"/>
  <c r="Q37" i="5"/>
  <c r="G41" i="6" s="1"/>
  <c r="Q38" i="5"/>
  <c r="G42" i="6" s="1"/>
  <c r="Q39" i="5"/>
  <c r="G43" i="6" s="1"/>
  <c r="Q40" i="5"/>
  <c r="G44" i="6" s="1"/>
  <c r="Q41" i="5"/>
  <c r="G45" i="6" s="1"/>
  <c r="Q42" i="5"/>
  <c r="G46" i="6" s="1"/>
  <c r="Q43" i="5"/>
  <c r="G47" i="6" s="1"/>
  <c r="Q44" i="5"/>
  <c r="G48" i="6" s="1"/>
  <c r="Q45" i="5"/>
  <c r="G49" i="6" s="1"/>
  <c r="Q46" i="5"/>
  <c r="G50" i="6" s="1"/>
  <c r="Q47" i="5"/>
  <c r="G51" i="6" s="1"/>
  <c r="Q48" i="5"/>
  <c r="G52" i="6" s="1"/>
  <c r="Q13" i="5"/>
  <c r="G17" i="6" s="1"/>
  <c r="D24" i="8" l="1"/>
  <c r="F24" i="8" s="1"/>
  <c r="E16" i="8"/>
  <c r="D22" i="8"/>
  <c r="F22" i="8" s="1"/>
  <c r="E14" i="8"/>
  <c r="E15" i="8"/>
  <c r="D23" i="8"/>
  <c r="F23" i="8" s="1"/>
  <c r="D21" i="8"/>
  <c r="F21" i="8" s="1"/>
  <c r="E13" i="8"/>
  <c r="E12" i="7"/>
  <c r="D12" i="7"/>
  <c r="D17" i="8"/>
  <c r="F17" i="8"/>
  <c r="D20" i="8"/>
  <c r="F20" i="8" s="1"/>
  <c r="E12" i="8"/>
  <c r="E10" i="3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E27" i="8"/>
  <c r="Z4" i="3"/>
  <c r="Y9" i="3"/>
  <c r="E7" i="7"/>
  <c r="D7" i="7"/>
  <c r="K21" i="7"/>
  <c r="D8" i="7" s="1"/>
  <c r="D9" i="7" s="1"/>
  <c r="N21" i="7"/>
  <c r="E8" i="7" s="1"/>
  <c r="I111" i="6"/>
  <c r="I103" i="6"/>
  <c r="I87" i="6"/>
  <c r="I79" i="6"/>
  <c r="I75" i="6"/>
  <c r="I67" i="6"/>
  <c r="I59" i="6"/>
  <c r="I55" i="6"/>
  <c r="I47" i="6"/>
  <c r="I43" i="6"/>
  <c r="I39" i="6"/>
  <c r="I31" i="6"/>
  <c r="I27" i="6"/>
  <c r="I107" i="6"/>
  <c r="I99" i="6"/>
  <c r="I95" i="6"/>
  <c r="I91" i="6"/>
  <c r="I83" i="6"/>
  <c r="I71" i="6"/>
  <c r="I63" i="6"/>
  <c r="I51" i="6"/>
  <c r="I35" i="6"/>
  <c r="I110" i="6"/>
  <c r="I106" i="6"/>
  <c r="I102" i="6"/>
  <c r="I98" i="6"/>
  <c r="I94" i="6"/>
  <c r="I90" i="6"/>
  <c r="I86" i="6"/>
  <c r="I82" i="6"/>
  <c r="I78" i="6"/>
  <c r="I74" i="6"/>
  <c r="I70" i="6"/>
  <c r="I66" i="6"/>
  <c r="I62" i="6"/>
  <c r="I58" i="6"/>
  <c r="I54" i="6"/>
  <c r="I50" i="6"/>
  <c r="I46" i="6"/>
  <c r="I42" i="6"/>
  <c r="I38" i="6"/>
  <c r="I34" i="6"/>
  <c r="I30" i="6"/>
  <c r="I26" i="6"/>
  <c r="I113" i="6"/>
  <c r="I109" i="6"/>
  <c r="I105" i="6"/>
  <c r="I101" i="6"/>
  <c r="I97" i="6"/>
  <c r="I93" i="6"/>
  <c r="I89" i="6"/>
  <c r="I85" i="6"/>
  <c r="I81" i="6"/>
  <c r="I77" i="6"/>
  <c r="I73" i="6"/>
  <c r="I69" i="6"/>
  <c r="I65" i="6"/>
  <c r="I61" i="6"/>
  <c r="I57" i="6"/>
  <c r="I53" i="6"/>
  <c r="I49" i="6"/>
  <c r="I45" i="6"/>
  <c r="I41" i="6"/>
  <c r="I37" i="6"/>
  <c r="I33" i="6"/>
  <c r="I29" i="6"/>
  <c r="I25" i="6"/>
  <c r="I17" i="6"/>
  <c r="I112" i="6"/>
  <c r="I108" i="6"/>
  <c r="I104" i="6"/>
  <c r="I100" i="6"/>
  <c r="I96" i="6"/>
  <c r="I92" i="6"/>
  <c r="I88" i="6"/>
  <c r="I84" i="6"/>
  <c r="I80" i="6"/>
  <c r="I76" i="6"/>
  <c r="I72" i="6"/>
  <c r="I68" i="6"/>
  <c r="I64" i="6"/>
  <c r="I60" i="6"/>
  <c r="I56" i="6"/>
  <c r="I52" i="6"/>
  <c r="I48" i="6"/>
  <c r="I44" i="6"/>
  <c r="I40" i="6"/>
  <c r="I36" i="6"/>
  <c r="I32" i="6"/>
  <c r="I28" i="6"/>
  <c r="I24" i="6"/>
  <c r="Q115" i="6"/>
  <c r="E8" i="3" s="1"/>
  <c r="H19" i="6"/>
  <c r="H15" i="6"/>
  <c r="Q19" i="5"/>
  <c r="G23" i="6" s="1"/>
  <c r="I23" i="6" s="1"/>
  <c r="G16" i="6"/>
  <c r="Q14" i="5"/>
  <c r="G18" i="6" s="1"/>
  <c r="I18" i="6" s="1"/>
  <c r="Q15" i="5"/>
  <c r="Q16" i="5"/>
  <c r="G20" i="6" s="1"/>
  <c r="I20" i="6" s="1"/>
  <c r="Q17" i="5"/>
  <c r="G21" i="6" s="1"/>
  <c r="I21" i="6" s="1"/>
  <c r="Q18" i="5"/>
  <c r="G22" i="6" s="1"/>
  <c r="I22" i="6" s="1"/>
  <c r="Q11" i="5"/>
  <c r="G15" i="6" l="1"/>
  <c r="I15" i="6" s="1"/>
  <c r="D3" i="5"/>
  <c r="G19" i="6"/>
  <c r="I19" i="6" s="1"/>
  <c r="E22" i="8"/>
  <c r="E23" i="8"/>
  <c r="E21" i="8"/>
  <c r="E24" i="8"/>
  <c r="E20" i="8"/>
  <c r="D25" i="8"/>
  <c r="E25" i="8" s="1"/>
  <c r="F25" i="8" s="1"/>
  <c r="E11" i="3"/>
  <c r="F8" i="3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AA4" i="3"/>
  <c r="Z9" i="3"/>
  <c r="Z11" i="3" s="1"/>
  <c r="D11" i="7"/>
  <c r="C30" i="8" s="1"/>
  <c r="E9" i="7"/>
  <c r="E11" i="7" s="1"/>
  <c r="I16" i="6"/>
  <c r="H115" i="6"/>
  <c r="I115" i="6" s="1"/>
  <c r="G115" i="6" l="1"/>
  <c r="E34" i="8"/>
  <c r="F34" i="8" s="1"/>
  <c r="E13" i="7"/>
  <c r="N9" i="3" s="1"/>
  <c r="C31" i="8"/>
  <c r="D13" i="7"/>
  <c r="G9" i="3" s="1"/>
  <c r="G11" i="3" s="1"/>
  <c r="AB4" i="3"/>
  <c r="AA9" i="3"/>
  <c r="AA11" i="3" s="1"/>
  <c r="S8" i="3"/>
  <c r="R11" i="3"/>
  <c r="F11" i="3"/>
  <c r="D4" i="5"/>
  <c r="E15" i="3"/>
  <c r="D5" i="5"/>
  <c r="Q9" i="3" l="1"/>
  <c r="Q11" i="3" s="1"/>
  <c r="M9" i="3"/>
  <c r="M11" i="3" s="1"/>
  <c r="O9" i="3"/>
  <c r="O11" i="3" s="1"/>
  <c r="P9" i="3"/>
  <c r="P11" i="3" s="1"/>
  <c r="D30" i="8"/>
  <c r="F30" i="8" s="1"/>
  <c r="D31" i="8"/>
  <c r="F31" i="8" s="1"/>
  <c r="L9" i="3"/>
  <c r="L11" i="3" s="1"/>
  <c r="J9" i="3"/>
  <c r="J11" i="3" s="1"/>
  <c r="I9" i="3"/>
  <c r="I11" i="3" s="1"/>
  <c r="K9" i="3"/>
  <c r="K11" i="3" s="1"/>
  <c r="H9" i="3"/>
  <c r="H11" i="3" s="1"/>
  <c r="T8" i="3"/>
  <c r="S11" i="3"/>
  <c r="AC4" i="3"/>
  <c r="AB9" i="3"/>
  <c r="AB11" i="3" s="1"/>
  <c r="N11" i="3"/>
  <c r="E31" i="8" l="1"/>
  <c r="E36" i="8" s="1"/>
  <c r="F36" i="8" s="1"/>
  <c r="E30" i="8"/>
  <c r="E35" i="8" s="1"/>
  <c r="F35" i="8" s="1"/>
  <c r="AD4" i="3"/>
  <c r="AC9" i="3"/>
  <c r="AC11" i="3" s="1"/>
  <c r="U8" i="3"/>
  <c r="T11" i="3"/>
  <c r="V8" i="3" l="1"/>
  <c r="U11" i="3"/>
  <c r="AE4" i="3"/>
  <c r="AD9" i="3"/>
  <c r="AD11" i="3" s="1"/>
  <c r="AF4" i="3" l="1"/>
  <c r="AE9" i="3"/>
  <c r="AE11" i="3" s="1"/>
  <c r="W8" i="3"/>
  <c r="V11" i="3"/>
  <c r="AG4" i="3" l="1"/>
  <c r="AF9" i="3"/>
  <c r="AF11" i="3" s="1"/>
  <c r="X8" i="3"/>
  <c r="W11" i="3"/>
  <c r="Y8" i="3" l="1"/>
  <c r="Y11" i="3" s="1"/>
  <c r="X11" i="3"/>
  <c r="AH4" i="3"/>
  <c r="AG9" i="3"/>
  <c r="AG11" i="3" s="1"/>
  <c r="AI4" i="3" l="1"/>
  <c r="AH9" i="3"/>
  <c r="AH11" i="3" s="1"/>
  <c r="AJ4" i="3" l="1"/>
  <c r="AI9" i="3"/>
  <c r="AI11" i="3" s="1"/>
  <c r="AK4" i="3" l="1"/>
  <c r="AJ9" i="3"/>
  <c r="AJ11" i="3" s="1"/>
  <c r="AL4" i="3" l="1"/>
  <c r="AK9" i="3"/>
  <c r="AK11" i="3" s="1"/>
  <c r="AM4" i="3" l="1"/>
  <c r="AL9" i="3"/>
  <c r="AL11" i="3" s="1"/>
  <c r="AN4" i="3" l="1"/>
  <c r="AM9" i="3"/>
  <c r="AM11" i="3" s="1"/>
  <c r="AO4" i="3" l="1"/>
  <c r="AN9" i="3"/>
  <c r="AN11" i="3" s="1"/>
  <c r="AP4" i="3" l="1"/>
  <c r="AO9" i="3"/>
  <c r="AO11" i="3" s="1"/>
  <c r="AQ4" i="3" l="1"/>
  <c r="AP9" i="3"/>
  <c r="AP11" i="3" s="1"/>
  <c r="AR4" i="3" l="1"/>
  <c r="AQ9" i="3"/>
  <c r="AQ11" i="3" s="1"/>
  <c r="AS4" i="3" l="1"/>
  <c r="AR9" i="3"/>
  <c r="AR11" i="3" s="1"/>
  <c r="AT4" i="3" l="1"/>
  <c r="AS9" i="3"/>
  <c r="AS11" i="3" s="1"/>
  <c r="AU4" i="3" l="1"/>
  <c r="AT9" i="3"/>
  <c r="AT11" i="3" s="1"/>
  <c r="AV4" i="3" l="1"/>
  <c r="AU9" i="3"/>
  <c r="AU11" i="3" s="1"/>
  <c r="AW4" i="3" l="1"/>
  <c r="AV9" i="3"/>
  <c r="AV11" i="3" s="1"/>
  <c r="AX4" i="3" l="1"/>
  <c r="AW9" i="3"/>
  <c r="AW11" i="3" s="1"/>
  <c r="AY4" i="3" l="1"/>
  <c r="AX9" i="3"/>
  <c r="AX11" i="3" s="1"/>
  <c r="AZ4" i="3" l="1"/>
  <c r="AY9" i="3"/>
  <c r="AY11" i="3" s="1"/>
  <c r="BA4" i="3" l="1"/>
  <c r="AZ9" i="3"/>
  <c r="AZ11" i="3" s="1"/>
  <c r="BA9" i="3" l="1"/>
  <c r="BA11" i="3" s="1"/>
  <c r="BB4" i="3"/>
  <c r="BB9" i="3" s="1"/>
  <c r="BB11" i="3" s="1"/>
  <c r="E13" i="3" l="1"/>
  <c r="E1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O’DONNELL</author>
  </authors>
  <commentList>
    <comment ref="R9" authorId="0" shapeId="0" xr:uid="{6BD7C132-C7EB-4847-9FAE-CBEEFCBBC09B}">
      <text>
        <r>
          <rPr>
            <b/>
            <sz val="9"/>
            <color indexed="81"/>
            <rFont val="Tahoma"/>
            <family val="2"/>
          </rPr>
          <t xml:space="preserve">Effective Useful Life: </t>
        </r>
        <r>
          <rPr>
            <sz val="9"/>
            <color indexed="81"/>
            <rFont val="Tahoma"/>
            <family val="2"/>
          </rPr>
          <t xml:space="preserve">For Energy Efficiency Improvements: Current NYSERDA TRM (link below); Solar PV or Solar Thermal: Manufacturer's warranty; Combined Heat and Power: 10 years or managed services contract length; Battery storage: 10 years or managed services contract length; Fuel Cell: 10 years or managed services contract length.
Current NYSERDA TRM: https://www3.dps.ny.gov/W/PSCWeb.nsf/All/72C23DECFF52920A85257F1100671BDD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Erwin</author>
  </authors>
  <commentList>
    <comment ref="H5" authorId="0" shapeId="0" xr:uid="{9DC5BAF7-E959-4915-A339-666C992317F1}">
      <text>
        <r>
          <rPr>
            <b/>
            <sz val="9"/>
            <color indexed="81"/>
            <rFont val="Tahoma"/>
            <family val="2"/>
          </rPr>
          <t>Peter Erwin:</t>
        </r>
        <r>
          <rPr>
            <sz val="9"/>
            <color indexed="81"/>
            <rFont val="Tahoma"/>
            <family val="2"/>
          </rPr>
          <t xml:space="preserve">
Electricity coefficient given as CO2e/kWh, whereas all other coefficients are given as /kbtu.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Erwin</author>
  </authors>
  <commentList>
    <comment ref="B12" authorId="0" shapeId="0" xr:uid="{F62ABAD2-BBF2-4F93-8471-9B3EBD42BF9E}">
      <text>
        <r>
          <rPr>
            <b/>
            <sz val="9"/>
            <color indexed="81"/>
            <rFont val="Tahoma"/>
            <family val="2"/>
          </rPr>
          <t>Peter Erwin:</t>
        </r>
        <r>
          <rPr>
            <sz val="9"/>
            <color indexed="81"/>
            <rFont val="Tahoma"/>
            <family val="2"/>
          </rPr>
          <t xml:space="preserve">
Equal to the energy savings calculated on tab 4 mulitplied by Local Law 97 penalty rate per compliance period.</t>
        </r>
      </text>
    </comment>
    <comment ref="B13" authorId="0" shapeId="0" xr:uid="{B32F6D68-702B-40B9-9910-237E5CBF3F92}">
      <text>
        <r>
          <rPr>
            <b/>
            <sz val="9"/>
            <color indexed="81"/>
            <rFont val="Tahoma"/>
            <family val="2"/>
          </rPr>
          <t>Peter Erwin:</t>
        </r>
        <r>
          <rPr>
            <sz val="9"/>
            <color indexed="81"/>
            <rFont val="Tahoma"/>
            <family val="2"/>
          </rPr>
          <t xml:space="preserve">
This value cannot be greater than the projected annual penalty (row 13).</t>
        </r>
      </text>
    </comment>
  </commentList>
</comments>
</file>

<file path=xl/sharedStrings.xml><?xml version="1.0" encoding="utf-8"?>
<sst xmlns="http://schemas.openxmlformats.org/spreadsheetml/2006/main" count="705" uniqueCount="638">
  <si>
    <t>Electricity</t>
  </si>
  <si>
    <t>Assembly</t>
  </si>
  <si>
    <t>A</t>
  </si>
  <si>
    <t>Educational</t>
  </si>
  <si>
    <t>E</t>
  </si>
  <si>
    <t>I-4</t>
  </si>
  <si>
    <t>I-1</t>
  </si>
  <si>
    <t>F</t>
  </si>
  <si>
    <t>High Hazard</t>
  </si>
  <si>
    <t>H</t>
  </si>
  <si>
    <t>I-2</t>
  </si>
  <si>
    <t>I-3</t>
  </si>
  <si>
    <t>Mercantile</t>
  </si>
  <si>
    <t>M</t>
  </si>
  <si>
    <t>R-1</t>
  </si>
  <si>
    <t>R-2</t>
  </si>
  <si>
    <t>Storage</t>
  </si>
  <si>
    <t>S</t>
  </si>
  <si>
    <t>U</t>
  </si>
  <si>
    <t>Gross Floor Area</t>
  </si>
  <si>
    <t>Square feet (sf)</t>
  </si>
  <si>
    <t>Construction scope measure</t>
  </si>
  <si>
    <t>Measure type</t>
  </si>
  <si>
    <t>Unit cost</t>
  </si>
  <si>
    <t>Total cost</t>
  </si>
  <si>
    <t>Ancillary measures %</t>
  </si>
  <si>
    <t>Energy Efficiency Improvement</t>
  </si>
  <si>
    <t>Renewable Energy System</t>
  </si>
  <si>
    <t>Weighted average useful life</t>
  </si>
  <si>
    <t>Exactly as it appears in the construction bid</t>
  </si>
  <si>
    <t>Choose one</t>
  </si>
  <si>
    <t>If applicable, choose one</t>
  </si>
  <si>
    <t>Unit</t>
  </si>
  <si>
    <t>Ancillary measure</t>
  </si>
  <si>
    <t>Number</t>
  </si>
  <si>
    <t>Location in building</t>
  </si>
  <si>
    <t>Number of years (no decimals)</t>
  </si>
  <si>
    <t>Insert rows above as needed.</t>
  </si>
  <si>
    <t>Repair utility meters</t>
  </si>
  <si>
    <t>Implement load management training</t>
  </si>
  <si>
    <t>Install real-time metering</t>
  </si>
  <si>
    <t>Install utility meter</t>
  </si>
  <si>
    <t>Sub-meter master metered building</t>
  </si>
  <si>
    <t>Sub-meter master metered campus</t>
  </si>
  <si>
    <t>Install load estimating software</t>
  </si>
  <si>
    <t>Install boiler blowdown heat recovery</t>
  </si>
  <si>
    <t>Install flue gas heat recovery for combustion air preheat</t>
  </si>
  <si>
    <t>Install automated surface blowdown in boiler</t>
  </si>
  <si>
    <t>Install or replace boiler temperature sensor</t>
  </si>
  <si>
    <t>Install or replace meter for boiler make-up water</t>
  </si>
  <si>
    <t>Install outdoor reset control for boiler</t>
  </si>
  <si>
    <t>Install oxygen trim control with boiler intake damper</t>
  </si>
  <si>
    <t>Install or upgrade boiler burner controller</t>
  </si>
  <si>
    <t>Install or upgrade fuel economizer control</t>
  </si>
  <si>
    <t>Upgrade boiler controls</t>
  </si>
  <si>
    <t>Install pressuretrols</t>
  </si>
  <si>
    <t>Replace flue smoke detector</t>
  </si>
  <si>
    <t>Install oil storage tank level indicator</t>
  </si>
  <si>
    <t>Install vaporstat</t>
  </si>
  <si>
    <t>Replace boiler controls</t>
  </si>
  <si>
    <t>Clean and tune boiler / furnace</t>
  </si>
  <si>
    <t>Perform boiler blowdown</t>
  </si>
  <si>
    <t>Repair fuel economizer</t>
  </si>
  <si>
    <t>Repair boiler controls</t>
  </si>
  <si>
    <t>Repair boiler sensors</t>
  </si>
  <si>
    <t>Repair boiler opacity monitor</t>
  </si>
  <si>
    <t>Repair oil leak</t>
  </si>
  <si>
    <t>Repair boiler burner</t>
  </si>
  <si>
    <t>Repair fuel line</t>
  </si>
  <si>
    <t>Repair fuel oil pump</t>
  </si>
  <si>
    <t>Convert boiler from gas-fired furnace to boiler supplied HHW coils</t>
  </si>
  <si>
    <t>Convert heating system from electricity to hot water</t>
  </si>
  <si>
    <t>Convert heating system from steam to hot water</t>
  </si>
  <si>
    <t>Convert boiler plant from #4 oil to #2 oil, natural gas, or dual fuel</t>
  </si>
  <si>
    <t>Increase biofuel blend</t>
  </si>
  <si>
    <t>Install separate base load boiler</t>
  </si>
  <si>
    <t>Calibrate, relocate, or repair boiler temperature sensor</t>
  </si>
  <si>
    <t>Install baffle inserts in boiler</t>
  </si>
  <si>
    <t>Install boiler bleeder valve</t>
  </si>
  <si>
    <t>Install boiler circulator pump</t>
  </si>
  <si>
    <t>Install damper for boiler exhaust</t>
  </si>
  <si>
    <t>Install or replace boiler jacket</t>
  </si>
  <si>
    <t>Install or replace filtration or chemical treatment system for boiler</t>
  </si>
  <si>
    <t>Replace boiler oil heater or pump</t>
  </si>
  <si>
    <t>Replace steam header</t>
  </si>
  <si>
    <t>Optimize boiler pressure during cooling season when only utilized for DHW</t>
  </si>
  <si>
    <t>Install automatic feedwater station</t>
  </si>
  <si>
    <t>Legacy Boiler Repairs</t>
  </si>
  <si>
    <t>Legacy Tune heating boilers/DHW heaters</t>
  </si>
  <si>
    <t>Replace boiler with smaller right-sized boiler</t>
  </si>
  <si>
    <t>Replace natural gas boiler with higher thermal efficiency natural gas boiler</t>
  </si>
  <si>
    <t>Replace atmospheric burner with sealed combustion or power burner</t>
  </si>
  <si>
    <t>Replace burner with linkageless burner</t>
  </si>
  <si>
    <t>Replace burner with modulating burner</t>
  </si>
  <si>
    <t>Legacy Replace burner with dual fuel burner of turndown ratio 13:1 or higher</t>
  </si>
  <si>
    <t>Optimize sequencing for multiple boilers</t>
  </si>
  <si>
    <t>Reoptimize boiler temperature reset</t>
  </si>
  <si>
    <t>Calibrate boiler controls</t>
  </si>
  <si>
    <t>Calibrate flue damper</t>
  </si>
  <si>
    <t>Adjust boiler controls</t>
  </si>
  <si>
    <t>Reconnect modulating combustion air dampers</t>
  </si>
  <si>
    <t>Implement boiler maintenance program</t>
  </si>
  <si>
    <t>Insulate heating hot water tank</t>
  </si>
  <si>
    <t>Replace heating hot water tank</t>
  </si>
  <si>
    <t>Train staff on boiler economizer operation</t>
  </si>
  <si>
    <t>Train staff on operation of boiler controls</t>
  </si>
  <si>
    <t>Install advanced BMS or energy management system</t>
  </si>
  <si>
    <t>Implement hot water reset based on outdoor air temperature</t>
  </si>
  <si>
    <t>Install control for optimum start / pre-warm / pre-cool</t>
  </si>
  <si>
    <t>Install monitor for fuel oil level, oil pressure, or coolant level</t>
  </si>
  <si>
    <t>Install or replace thermostat (other than programmable radiator thermostat)</t>
  </si>
  <si>
    <t>Install remote or tamper proof thermostat</t>
  </si>
  <si>
    <t>Replace outside air sensor with local weather station data</t>
  </si>
  <si>
    <t>Upgrade zone controls</t>
  </si>
  <si>
    <t>Replace CO2 sensor</t>
  </si>
  <si>
    <t>Replace controls</t>
  </si>
  <si>
    <t>Convert pneumatic control to direct digital control</t>
  </si>
  <si>
    <t>Adjust setpoints and setbacks for major system components</t>
  </si>
  <si>
    <t>Adjust setpoints and setbacks for minor system components</t>
  </si>
  <si>
    <t>Increase zone temperature deadband</t>
  </si>
  <si>
    <t>Install VAV tracking for duct pressure reset</t>
  </si>
  <si>
    <t>Repair temperature or pressure reset function</t>
  </si>
  <si>
    <t>Verify simultaneous heating and cooling does not occur unless intended</t>
  </si>
  <si>
    <t>Check monitoring sensors for proper calibration</t>
  </si>
  <si>
    <t>Restore VFD operation</t>
  </si>
  <si>
    <t>Restore time of day operation</t>
  </si>
  <si>
    <t>Calibrate thermostats and/or control valves</t>
  </si>
  <si>
    <t>Develop manual override protocol</t>
  </si>
  <si>
    <t>Implement outdoor air reset</t>
  </si>
  <si>
    <t>Optimize scheduling control</t>
  </si>
  <si>
    <t>Shutdown uneeded equipment</t>
  </si>
  <si>
    <t>Restore controls to automatic operation</t>
  </si>
  <si>
    <t>Optimize location of global sensor</t>
  </si>
  <si>
    <t>Control cooling to NYC cooling guidelines</t>
  </si>
  <si>
    <t>Legacy Reset Pressure/Temperature/Humidity Set points on System components</t>
  </si>
  <si>
    <t>Troubleshoot and repair communication with BMS/EMS/EMCS</t>
  </si>
  <si>
    <t>Repair failed controls</t>
  </si>
  <si>
    <t>Train staff on proper use of BMS equipment</t>
  </si>
  <si>
    <t>Install or increase attic or knee wall insulation</t>
  </si>
  <si>
    <t>Install solar window shade</t>
  </si>
  <si>
    <t>Install low-e window film</t>
  </si>
  <si>
    <t>Cover or remove window or through-wall air conditioners during heating season</t>
  </si>
  <si>
    <t>Install automatic damper in stairwell or elevator shaft</t>
  </si>
  <si>
    <t>Install vestibule, air lock, or revolving door</t>
  </si>
  <si>
    <t>Seal penetrations other than windows or doors</t>
  </si>
  <si>
    <t>Weather seal and/or repair window or door</t>
  </si>
  <si>
    <t>Install or increase ceiling insulation</t>
  </si>
  <si>
    <t>Install or increase floor slab and/or foundation insulation</t>
  </si>
  <si>
    <t>Install or increase roof or soffit insulation</t>
  </si>
  <si>
    <t>Install or increase wall insulation</t>
  </si>
  <si>
    <t>Install reflective coating or green or blue roof</t>
  </si>
  <si>
    <t>Install or replace exterior solar screens</t>
  </si>
  <si>
    <t>Install or increase foundation insulation</t>
  </si>
  <si>
    <t>Insulate thermal bridge</t>
  </si>
  <si>
    <t>Replace exterior door</t>
  </si>
  <si>
    <t>Install rapid roll-up garage door</t>
  </si>
  <si>
    <t>Replace glazing with high performance glazing</t>
  </si>
  <si>
    <t>Replace window assembly with high performance window assembly</t>
  </si>
  <si>
    <t>Install wastewater heat recovery</t>
  </si>
  <si>
    <t>Install or increase insulation for non-pipe distribution components</t>
  </si>
  <si>
    <t>Install control for steam pressure reducing valve station</t>
  </si>
  <si>
    <t>Install feedback control for pressurized steam system</t>
  </si>
  <si>
    <t>Replace or install thermostatic radiator valve/programmable radiator thermostat</t>
  </si>
  <si>
    <t>Replace steam pressure reducing valve</t>
  </si>
  <si>
    <t>Replace steam radiator air vent (one-pipe system)</t>
  </si>
  <si>
    <t>Install water temperature sensors and optimize controls</t>
  </si>
  <si>
    <t>Replace steam controller</t>
  </si>
  <si>
    <t>Upgrade heat exchanger controls</t>
  </si>
  <si>
    <t>Install or increase heating or cooling system pipe insulation</t>
  </si>
  <si>
    <t>Add recirculating pumps</t>
  </si>
  <si>
    <t>Repair distribution pipe or valve</t>
  </si>
  <si>
    <t>Repair distribution pump or compressor, not including motor</t>
  </si>
  <si>
    <t>Repair or replace aquastat</t>
  </si>
  <si>
    <t>Repair feed water tank</t>
  </si>
  <si>
    <t>Repair condensate system</t>
  </si>
  <si>
    <t>Clean or repair fan coil unit or fin tube radiator</t>
  </si>
  <si>
    <t>Repair or clean heat exchanger</t>
  </si>
  <si>
    <t>Clean water distribution loop</t>
  </si>
  <si>
    <t>Install or upgrade master steam system venting</t>
  </si>
  <si>
    <t>Install steam condensate heat recovery</t>
  </si>
  <si>
    <t>Install radiator covers</t>
  </si>
  <si>
    <t>Implement steam trap maintenance program</t>
  </si>
  <si>
    <t>Repair and/or replace steam trap</t>
  </si>
  <si>
    <t>Replace steam trap with orifice plate (two-pipe system)</t>
  </si>
  <si>
    <t>Replace condensate return system</t>
  </si>
  <si>
    <t>Replace vacuum steam condensate return pump</t>
  </si>
  <si>
    <t>Vent flash steam from condensate return unit</t>
  </si>
  <si>
    <t>Separate service hot water from heating system</t>
  </si>
  <si>
    <t>Testing, adjusting, and balancing of chilled / hot water distribution system</t>
  </si>
  <si>
    <t>Adjust aquastat setpoint</t>
  </si>
  <si>
    <t>Restore steam, chilled / hot  / condenser water valve control</t>
  </si>
  <si>
    <t>Adjust mixing valve</t>
  </si>
  <si>
    <t>Adjust pressure drop</t>
  </si>
  <si>
    <t>Optimize operating differential to avoid short cycling</t>
  </si>
  <si>
    <t>Reduce chilled water pump flow</t>
  </si>
  <si>
    <t>Adjust pump control valves</t>
  </si>
  <si>
    <t>Insulate receiver / expansion / condensate tank</t>
  </si>
  <si>
    <t>Replace expansion / receiver / condensate tank</t>
  </si>
  <si>
    <t>Install freeze protection for piping</t>
  </si>
  <si>
    <t>Perform chilled water pump survey</t>
  </si>
  <si>
    <t>Perform steam trap survey</t>
  </si>
  <si>
    <t>Replace hot water or chilled water pumps</t>
  </si>
  <si>
    <t>Replace drip pans</t>
  </si>
  <si>
    <t>Install additional chilled water system</t>
  </si>
  <si>
    <t>Upgrade, install or replace TRVs, thermostats, CVs, actuators, dampers</t>
  </si>
  <si>
    <t>Install chiller heat recovery</t>
  </si>
  <si>
    <t>Install waterside economizer</t>
  </si>
  <si>
    <t>Improve waterside economizer function</t>
  </si>
  <si>
    <t>Install cooling tower to support conversion to water cooled HVAC package units</t>
  </si>
  <si>
    <t>Replace cooling tower with higher efficiency cooling tower</t>
  </si>
  <si>
    <t>Calibrate, relocate, or repair chilled water temperature sensor</t>
  </si>
  <si>
    <t>Install control to stage chillers</t>
  </si>
  <si>
    <t>Install or replace chilled water temperature sensor</t>
  </si>
  <si>
    <t>Install or replace meter for cooling tower make-up water</t>
  </si>
  <si>
    <t>Install or replace chiller controller</t>
  </si>
  <si>
    <t>Repair chiller plant components</t>
  </si>
  <si>
    <t>Repair or clean cooling tower</t>
  </si>
  <si>
    <t>Install or replace treatment or filtration system for chilled water plant</t>
  </si>
  <si>
    <t>Install variable primary cooling plant pump</t>
  </si>
  <si>
    <t>Upgrade condenser water pump</t>
  </si>
  <si>
    <t>Overhaul or recondition compressor</t>
  </si>
  <si>
    <t>Install VSD on electric centrifugal chillers</t>
  </si>
  <si>
    <t>Install separate base load cooling system</t>
  </si>
  <si>
    <t>Replace electric chiller with absorption chiller</t>
  </si>
  <si>
    <t>Replace electric chiller with higher efficiency electric chiller</t>
  </si>
  <si>
    <t>Replace absorption chiller with electric chiller</t>
  </si>
  <si>
    <t>Implement chilled water reset control strategy</t>
  </si>
  <si>
    <t>Implement condenser water reset control strategy</t>
  </si>
  <si>
    <t>Implement cooling tower load-sharing</t>
  </si>
  <si>
    <t>Optimize condenser water controls</t>
  </si>
  <si>
    <t>Optimize cooling tower chemical treatment program</t>
  </si>
  <si>
    <t>Optimize head pressure control for condenser fans</t>
  </si>
  <si>
    <t>Optimize sequencing for multiple chillers</t>
  </si>
  <si>
    <t>Reoptimize chilled water temperature reset</t>
  </si>
  <si>
    <t>Reoptimize condenser temperature reset</t>
  </si>
  <si>
    <t>Modulate cooling tower fan speed</t>
  </si>
  <si>
    <t>Provide chiller plant operation training to staff</t>
  </si>
  <si>
    <t>Add engine driven chiller</t>
  </si>
  <si>
    <t>Add elevator regenerative drives</t>
  </si>
  <si>
    <t>Upgrade elevator / escalator controls</t>
  </si>
  <si>
    <t>Upgrade elevator hydraulic systems</t>
  </si>
  <si>
    <t>Upgrade elevator / escalator motor</t>
  </si>
  <si>
    <t>Repair elevator components</t>
  </si>
  <si>
    <t>Replace server with virtual server or replace desktop with laptop</t>
  </si>
  <si>
    <t>Install separate cooling system for data center</t>
  </si>
  <si>
    <t>Replace computer room air conditioner with transfer air</t>
  </si>
  <si>
    <t>Decommission or re-purpose servers</t>
  </si>
  <si>
    <t>Optimize temperature set points in server rooms</t>
  </si>
  <si>
    <t>Upgrade server to higher efficiency server</t>
  </si>
  <si>
    <t>Repair distributed generation equipment</t>
  </si>
  <si>
    <t>Install cogeneration system</t>
  </si>
  <si>
    <t>Install fuel cell</t>
  </si>
  <si>
    <t>Install microturbine on district steam service</t>
  </si>
  <si>
    <t>Improve operating protocols or calibration for distributed generation systems</t>
  </si>
  <si>
    <t>Install electric battery storage</t>
  </si>
  <si>
    <t>Install thermal energy storage</t>
  </si>
  <si>
    <t>Install load shedding capability</t>
  </si>
  <si>
    <t>Reduce Peak demands caused by Air Conditioning and/or electric heating</t>
  </si>
  <si>
    <t>Rewire, adjust, repair interlocking or imbalance in electric distribution</t>
  </si>
  <si>
    <t>Install power factor correction device</t>
  </si>
  <si>
    <t>Install power conditioning to improve power quality</t>
  </si>
  <si>
    <t>Consolidate electric meters</t>
  </si>
  <si>
    <t>Install uninterruptible power supply</t>
  </si>
  <si>
    <t>Upgrade electrical panel</t>
  </si>
  <si>
    <t>Upgrade transformer</t>
  </si>
  <si>
    <t>Replace electrical outlets</t>
  </si>
  <si>
    <t>Provide power to HVAC equipment</t>
  </si>
  <si>
    <t>Energy/PowerStation Modification</t>
  </si>
  <si>
    <t>Install daylight sensor and lighting control</t>
  </si>
  <si>
    <t>Rewire fixtures or add dimming ballast to allow daylight control</t>
  </si>
  <si>
    <t>Install bi-level lighting for egress or area with 24/7 use</t>
  </si>
  <si>
    <t>Install occupancy / vacancy sensor and lighting control</t>
  </si>
  <si>
    <t>Calibrate, relocate, or repair lighting sensor or control</t>
  </si>
  <si>
    <t>Clean light fixtures, covers, and lamps</t>
  </si>
  <si>
    <t>Repair lighting and/or wiring</t>
  </si>
  <si>
    <t>Install light shelf or tubular daylighting device</t>
  </si>
  <si>
    <t>Install new exterior window or skylight opening</t>
  </si>
  <si>
    <t>Install photocell or time clock control for exterior lighting</t>
  </si>
  <si>
    <t>Install time clock control for interior lighting</t>
  </si>
  <si>
    <t>Delamp lighting fixtures in overlit areas</t>
  </si>
  <si>
    <t>Install task lighting to reduce dependence on general illumination</t>
  </si>
  <si>
    <t>Replace diffusers</t>
  </si>
  <si>
    <t>Install advanced lighting technology</t>
  </si>
  <si>
    <t>Replace lamps with LED lamps</t>
  </si>
  <si>
    <t>Replace lighting fixtures with LED fixtures</t>
  </si>
  <si>
    <t>Replace street lights with LED fixtures</t>
  </si>
  <si>
    <t>Replace with T-5 fixtures</t>
  </si>
  <si>
    <t>Replace with T-8 fixtures</t>
  </si>
  <si>
    <t>Replace with CFL fixtures</t>
  </si>
  <si>
    <t>Replace exit signs with LED exit signs</t>
  </si>
  <si>
    <t>Install high efficiency exterior site, facade, security or parking lighting</t>
  </si>
  <si>
    <t>Optimize or calibrate lighting controls</t>
  </si>
  <si>
    <t>Implement overnight lighting schedule</t>
  </si>
  <si>
    <t>Adjust vacancy control settings</t>
  </si>
  <si>
    <t>Optimize lighting levels</t>
  </si>
  <si>
    <t>Replace lighting control system</t>
  </si>
  <si>
    <t>Install VFD for distribution pump</t>
  </si>
  <si>
    <t>Install VFD for HVAC fan</t>
  </si>
  <si>
    <t>Install VFD for cooling tower</t>
  </si>
  <si>
    <t>Replace failed fan or pump VFD</t>
  </si>
  <si>
    <t>Repair motors/drives</t>
  </si>
  <si>
    <t>Clean motors/drives</t>
  </si>
  <si>
    <t>Replace pump or fan motor with premium efficiency motor</t>
  </si>
  <si>
    <t>Operate VFDs at maximum turndown, vary by season, time of day, and occupancy</t>
  </si>
  <si>
    <t>Adjust belt guard</t>
  </si>
  <si>
    <t>Adjust motor belt tension</t>
  </si>
  <si>
    <t>Perform motor vibration analysis</t>
  </si>
  <si>
    <t>Reconnect motor</t>
  </si>
  <si>
    <t>Balance motor phases</t>
  </si>
  <si>
    <t>Replace motor starter and magnetic coils</t>
  </si>
  <si>
    <t>Insulate duct</t>
  </si>
  <si>
    <t>Install enthalpy wheel</t>
  </si>
  <si>
    <t>Install heat pipe</t>
  </si>
  <si>
    <t>Install heat recovery from swimming pool air</t>
  </si>
  <si>
    <t>Install run-around loop (liquid coupled heat exchanger)</t>
  </si>
  <si>
    <t>Install ventilation heat or energy recovery</t>
  </si>
  <si>
    <t>Dehumidification with heat exchanger</t>
  </si>
  <si>
    <t>Install dual-path electric system</t>
  </si>
  <si>
    <t>Install electrical desiccant system</t>
  </si>
  <si>
    <t>Improve airside economizer function</t>
  </si>
  <si>
    <t>Install airside economizer</t>
  </si>
  <si>
    <t>Repair components to enable economizer operation</t>
  </si>
  <si>
    <t>Add enthalpy economizer</t>
  </si>
  <si>
    <t>Calibrate, relocate, or repair HVAC temperature sensor</t>
  </si>
  <si>
    <t>Install or replace HVAC differential pressure sensor</t>
  </si>
  <si>
    <t>Install or replace HVAC temperature sensor</t>
  </si>
  <si>
    <t>Install or replace HVAC timer for schedule control</t>
  </si>
  <si>
    <t>Install economizer controls</t>
  </si>
  <si>
    <t xml:space="preserve">Replace fan controller </t>
  </si>
  <si>
    <t>Install wireless HVAC controls</t>
  </si>
  <si>
    <t>Install seasonal control switch</t>
  </si>
  <si>
    <t>Upgrade HVAC unit controls</t>
  </si>
  <si>
    <t>Testing, adjusting, and balancing of ventilation / air distribution system</t>
  </si>
  <si>
    <t>Clean duct, vent, grill, coil, or valve in air distribution system</t>
  </si>
  <si>
    <t>Repair fan belt, pulley, or bearings</t>
  </si>
  <si>
    <t>Replace air filter</t>
  </si>
  <si>
    <t>Clean and repair air filters</t>
  </si>
  <si>
    <t>Repair AHU</t>
  </si>
  <si>
    <t>Repair AHU controls</t>
  </si>
  <si>
    <t>Repair HV unit</t>
  </si>
  <si>
    <t>Repair outside air damper and/or actuator</t>
  </si>
  <si>
    <t>Repair RTU</t>
  </si>
  <si>
    <t>Repair flexible connection</t>
  </si>
  <si>
    <t>Repair or clean fan</t>
  </si>
  <si>
    <t>Repair convector</t>
  </si>
  <si>
    <t>Repair zone distribution components</t>
  </si>
  <si>
    <t>Repair or restore HV unit controls</t>
  </si>
  <si>
    <t>Repair or clean fire damper</t>
  </si>
  <si>
    <t>Replace failed HVAC sensors</t>
  </si>
  <si>
    <t>Convert dual duct, constant volume, or multi zone system to VAV system</t>
  </si>
  <si>
    <t>Replace heating and/or cooling with air to air heat pump</t>
  </si>
  <si>
    <t>Install split unit</t>
  </si>
  <si>
    <t>Install demand control for kitchen exhaust hood</t>
  </si>
  <si>
    <t>Install demand control with Cox/NOx/SOx or occupancy sensor</t>
  </si>
  <si>
    <t>Install passive solar heating technologies</t>
  </si>
  <si>
    <t>Install solar ventilation preheating system</t>
  </si>
  <si>
    <t>Install thermal destratification fan</t>
  </si>
  <si>
    <t>Replace heating and/or cooling with air to water or water to water heat pump</t>
  </si>
  <si>
    <t>Install control for window or through-wall air conditioning units</t>
  </si>
  <si>
    <t>Recover, recharge, or convert refrigerant</t>
  </si>
  <si>
    <t>Replace window or through wall air conditioner with higher efficiency unit</t>
  </si>
  <si>
    <t>Optimize control for window or through-wall air conditioning units</t>
  </si>
  <si>
    <t>Provide refrigerant additive</t>
  </si>
  <si>
    <t>Remove unused damper or guide vane</t>
  </si>
  <si>
    <t>Replace radiator, fan coil, convector, or heating unit</t>
  </si>
  <si>
    <t>Install coil filters</t>
  </si>
  <si>
    <t>Implement HVAC coil coating</t>
  </si>
  <si>
    <t>Install air curtain</t>
  </si>
  <si>
    <t>Replace burner in furnace</t>
  </si>
  <si>
    <t>Replace furnace</t>
  </si>
  <si>
    <t>Isolate steam coil on supply fans</t>
  </si>
  <si>
    <t>Install coil bypass duct, damper, and control for shoulder season operation</t>
  </si>
  <si>
    <t>Install control for night purge cycle</t>
  </si>
  <si>
    <t>Install control for static pressure</t>
  </si>
  <si>
    <t>Install control for ventilation supply or exhaust fan</t>
  </si>
  <si>
    <t>Install dedicated outdoor air system</t>
  </si>
  <si>
    <t>Install high efficiency air filter</t>
  </si>
  <si>
    <t>Install high plume dilution (Strobic) exhaust fan for process exhaust</t>
  </si>
  <si>
    <t>Install or replace outside air damper control and actuator</t>
  </si>
  <si>
    <t>Install control to open windows when outdoor conditions allow; interlock w/ HVAC</t>
  </si>
  <si>
    <t>Install separate supply ducts to hot deck and cold deck</t>
  </si>
  <si>
    <t>Adjust ventilation rate</t>
  </si>
  <si>
    <t>Replace VAV box</t>
  </si>
  <si>
    <t>Upgrade or decommission laboratory fume hood</t>
  </si>
  <si>
    <t>Install spill duct</t>
  </si>
  <si>
    <t>Restablish use of heating ventilators</t>
  </si>
  <si>
    <t>Reshape and/or patch ductwork</t>
  </si>
  <si>
    <t>Replace flexible connection</t>
  </si>
  <si>
    <t>Restore operation of mechanical ventilation equipment</t>
  </si>
  <si>
    <t>Replace heating and ventilation unit</t>
  </si>
  <si>
    <t>Replace fan</t>
  </si>
  <si>
    <t>Repair refrigerant leak</t>
  </si>
  <si>
    <t>Seal duct</t>
  </si>
  <si>
    <t>Replace damper and/or actuator for HVAC system</t>
  </si>
  <si>
    <t>Install ground source heat pump</t>
  </si>
  <si>
    <t>Replace air handling unit heating or cooling coil</t>
  </si>
  <si>
    <t>Replace air handling unit with higher efficiency air handling unit</t>
  </si>
  <si>
    <t xml:space="preserve">Replace existing belt drive with synchronous belt drive </t>
  </si>
  <si>
    <t>Replace V-Belts</t>
  </si>
  <si>
    <t>Replace fan belts / bearings</t>
  </si>
  <si>
    <t>Replace air handling unit fan</t>
  </si>
  <si>
    <t>Convert air cooled package unit to water cooled package unit with cooling tower</t>
  </si>
  <si>
    <t>Replace RTU, PTAC, or DX unit with higher efficiency packaged unit</t>
  </si>
  <si>
    <t>Replace or repair air compressor and components</t>
  </si>
  <si>
    <t>Install air dryer with compressor system</t>
  </si>
  <si>
    <t>Calibrate, relocate, or repair differential pressure sensor</t>
  </si>
  <si>
    <t>Close outside air dampers during start-up</t>
  </si>
  <si>
    <t xml:space="preserve">Implement correct minimum outside air damper position </t>
  </si>
  <si>
    <t>Implement occupancy scheduling for fans</t>
  </si>
  <si>
    <t>Incorporate optimal start/stop strategy</t>
  </si>
  <si>
    <t>Optimize hot deck / cold deck air handler controls</t>
  </si>
  <si>
    <t>Reoptimize supply air temperature reset</t>
  </si>
  <si>
    <t>Repair VFD control loops for pumps and fans</t>
  </si>
  <si>
    <t>Verify and optimize sequence of operation</t>
  </si>
  <si>
    <t>Implement filter maintenance protocol</t>
  </si>
  <si>
    <t>Restore outside air damper controls</t>
  </si>
  <si>
    <t>Enable economizer control</t>
  </si>
  <si>
    <t>Implement supply air temperature reset</t>
  </si>
  <si>
    <t>Implement variable air control for VAV systems</t>
  </si>
  <si>
    <t>Implement/optimize HVAC schedule on existing system</t>
  </si>
  <si>
    <t>Implement RTU maintenance program</t>
  </si>
  <si>
    <t>Implement proper maintenance procedure for machine bearings</t>
  </si>
  <si>
    <t>Implement air leak maintenance program</t>
  </si>
  <si>
    <t>Implement fan belt maintenance program</t>
  </si>
  <si>
    <t>Insulate HV unit</t>
  </si>
  <si>
    <t>Install variable refrigerant flow system</t>
  </si>
  <si>
    <t>HVAC improvements</t>
  </si>
  <si>
    <t>Optimize components of existing roof top unit(s) for energy efficiency</t>
  </si>
  <si>
    <t>Implement chemical treatment for various HVAC systems (non-boiler)</t>
  </si>
  <si>
    <t>Install software to control desktop computer power except critical applications</t>
  </si>
  <si>
    <t>Install plug load controls for convenience receptacles</t>
  </si>
  <si>
    <t>Install vending miser technology</t>
  </si>
  <si>
    <t>Replace appliances and computers with Energy Star models</t>
  </si>
  <si>
    <t>Replace refrigeration unit with higher efficiency refrigeration unit</t>
  </si>
  <si>
    <t>Install controls for refrigeration system</t>
  </si>
  <si>
    <t>Calibrate, relocate, or repair SHW temperature sensor</t>
  </si>
  <si>
    <t>Repair service hot water components</t>
  </si>
  <si>
    <t>Clean filtration water loop</t>
  </si>
  <si>
    <t>Decrease SHW temperature</t>
  </si>
  <si>
    <t>Install swimming pool cover to reduce vaporization</t>
  </si>
  <si>
    <t>Replace SHW mixing valve or circulating pump</t>
  </si>
  <si>
    <t>Install heat pump water heater</t>
  </si>
  <si>
    <t>Install control for service hot water heater</t>
  </si>
  <si>
    <t>Install solar thermal water heating for service hot water</t>
  </si>
  <si>
    <t>Install solar thermal water heating for swimming pool</t>
  </si>
  <si>
    <t>Replace storage water heater with tankless electric water heater</t>
  </si>
  <si>
    <t>Replace storage water heater with tankless gas water heater</t>
  </si>
  <si>
    <t>Install water pressure booster</t>
  </si>
  <si>
    <t>Insulate service hot water piping</t>
  </si>
  <si>
    <t>Replace or install water heater tank insulation</t>
  </si>
  <si>
    <t>Replace service hot water piping</t>
  </si>
  <si>
    <t>Replace coil for tankless water heater</t>
  </si>
  <si>
    <t>Install separate service hot water heater</t>
  </si>
  <si>
    <t>Replace storage water heater with higher efficiency storage water heater</t>
  </si>
  <si>
    <t>Optimize domestic water pump</t>
  </si>
  <si>
    <t>Adjust domestic hot water temperatures</t>
  </si>
  <si>
    <t>Use service hot water heater year-round</t>
  </si>
  <si>
    <t>Restore automatic operation of domestic water components</t>
  </si>
  <si>
    <t>Adjust pool water temperature</t>
  </si>
  <si>
    <t>Optimize service hot water heater opertation</t>
  </si>
  <si>
    <t>Install gas fired SHW system</t>
  </si>
  <si>
    <t>Implement water efficient irrigation</t>
  </si>
  <si>
    <t>Install aerator for lavatory faucet or shower head</t>
  </si>
  <si>
    <t>Install motion activated lavatory faucet</t>
  </si>
  <si>
    <t>Install dual mode flushometer</t>
  </si>
  <si>
    <t>Install motion activated flushometer</t>
  </si>
  <si>
    <t>Install self closing shower valves</t>
  </si>
  <si>
    <t>Install pre-rinse valve</t>
  </si>
  <si>
    <t>Repair leak in plumbing equipment</t>
  </si>
  <si>
    <t>Perform a water audit</t>
  </si>
  <si>
    <t>Modified DCAS Measures List</t>
  </si>
  <si>
    <t>01 Advanced Metering Systems</t>
  </si>
  <si>
    <t>02 Boiler Plant</t>
  </si>
  <si>
    <t>03 Building Automation Systems</t>
  </si>
  <si>
    <t>04 Building Envelope</t>
  </si>
  <si>
    <t>05 Chilled Water Hot Water And Steam Distribution Systems</t>
  </si>
  <si>
    <t>06 Chiller Plant</t>
  </si>
  <si>
    <t>07 Conveyance Systems</t>
  </si>
  <si>
    <t>08 Data Center</t>
  </si>
  <si>
    <t>09 Distributed Generation</t>
  </si>
  <si>
    <t>10 Electrical Peak Shaving Load Shifting</t>
  </si>
  <si>
    <t>11 Energy Distribution Systems</t>
  </si>
  <si>
    <t>12 Lighting</t>
  </si>
  <si>
    <t>13 Other Electric Motors And Drives</t>
  </si>
  <si>
    <t>15 Plug Loads</t>
  </si>
  <si>
    <t>16 Refrigeration</t>
  </si>
  <si>
    <t>18 Service Hot Water Systems</t>
  </si>
  <si>
    <t>20 Water And Sewer Conservation Systems</t>
  </si>
  <si>
    <t>19 Uncategorized</t>
  </si>
  <si>
    <t>Install small wind system</t>
  </si>
  <si>
    <t>Install solar photovoltaic system</t>
  </si>
  <si>
    <t>Install solar thermal system</t>
  </si>
  <si>
    <t>Install ground source heat pumps</t>
  </si>
  <si>
    <t>Install anaerobic digester gas (ADG)</t>
  </si>
  <si>
    <t>Install air source heat pumps</t>
  </si>
  <si>
    <t>Install wood heating system</t>
  </si>
  <si>
    <t>Install energy storage</t>
  </si>
  <si>
    <t>Renewable energy systems</t>
  </si>
  <si>
    <t>Building locations</t>
  </si>
  <si>
    <t>Units</t>
  </si>
  <si>
    <t>ft</t>
  </si>
  <si>
    <t>in</t>
  </si>
  <si>
    <t>units</t>
  </si>
  <si>
    <r>
      <t>in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</si>
  <si>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</si>
  <si>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Basement</t>
  </si>
  <si>
    <t>Common areas</t>
  </si>
  <si>
    <t>Front yard</t>
  </si>
  <si>
    <t>Rear yard</t>
  </si>
  <si>
    <t>Entryway</t>
  </si>
  <si>
    <t>Façade</t>
  </si>
  <si>
    <t>Roof</t>
  </si>
  <si>
    <t>Energy efficiency category</t>
  </si>
  <si>
    <t>Reference to feasibility study</t>
  </si>
  <si>
    <t>Total savings</t>
  </si>
  <si>
    <t>Simple payback period</t>
  </si>
  <si>
    <t>Assigned measure name</t>
  </si>
  <si>
    <t>#2 fuel oil</t>
  </si>
  <si>
    <t>gal</t>
  </si>
  <si>
    <t>#4 fuel oil</t>
  </si>
  <si>
    <t>District steam</t>
  </si>
  <si>
    <t>Mlbs</t>
  </si>
  <si>
    <t>Natural gas</t>
  </si>
  <si>
    <t>Therms</t>
  </si>
  <si>
    <t>kWh</t>
  </si>
  <si>
    <t>Other annual savings</t>
  </si>
  <si>
    <t>years</t>
  </si>
  <si>
    <t>Fuel type</t>
  </si>
  <si>
    <t>Business</t>
  </si>
  <si>
    <t>Healthcare</t>
  </si>
  <si>
    <t>Factory/Industrial</t>
  </si>
  <si>
    <t>Institutional</t>
  </si>
  <si>
    <t>Residential</t>
  </si>
  <si>
    <t>Utility/Misc</t>
  </si>
  <si>
    <t>B</t>
  </si>
  <si>
    <t>Building Code Occupancy Group</t>
  </si>
  <si>
    <t>Totals</t>
  </si>
  <si>
    <t>2024 - 2029</t>
  </si>
  <si>
    <t>2030 - 2034</t>
  </si>
  <si>
    <t>$</t>
  </si>
  <si>
    <t>kbtu</t>
  </si>
  <si>
    <t>Annual emissions intensity limit</t>
  </si>
  <si>
    <t>Annual building emissions limit</t>
  </si>
  <si>
    <t>Annual consumption</t>
  </si>
  <si>
    <t>Annual emissions</t>
  </si>
  <si>
    <t>LL97 emissions coefficient</t>
  </si>
  <si>
    <t>Compliance period</t>
  </si>
  <si>
    <t>Calculation of Local Law 97 building emissions limits</t>
  </si>
  <si>
    <t>Total projected energy savings</t>
  </si>
  <si>
    <t>tCO2e</t>
  </si>
  <si>
    <t>tCO2e/sf</t>
  </si>
  <si>
    <t>Annual Projected Savings</t>
  </si>
  <si>
    <t>Est. 2030 - 2034</t>
  </si>
  <si>
    <t>Est. 2024 - 2029</t>
  </si>
  <si>
    <t>Quantity</t>
  </si>
  <si>
    <t>Unit of measure</t>
  </si>
  <si>
    <t>File name</t>
  </si>
  <si>
    <t>Other savings documentation</t>
  </si>
  <si>
    <t>Capacity</t>
  </si>
  <si>
    <t>Unit of capacity</t>
  </si>
  <si>
    <t>Utility blended rate</t>
  </si>
  <si>
    <t>$/unit</t>
  </si>
  <si>
    <t>Conversion Factors</t>
  </si>
  <si>
    <t>therms</t>
  </si>
  <si>
    <t>gallons of #2</t>
  </si>
  <si>
    <t>gallons of #4</t>
  </si>
  <si>
    <t>Mlbs of steam</t>
  </si>
  <si>
    <t>Multipy units this factor to get Btu</t>
  </si>
  <si>
    <t>*From NYC Use and Occupancy Classifications</t>
  </si>
  <si>
    <t>Reference to measure in energy audit</t>
  </si>
  <si>
    <t>Measure number, name, or description</t>
  </si>
  <si>
    <t>Specify size or capacity of measure or system</t>
  </si>
  <si>
    <t>Specify unit</t>
  </si>
  <si>
    <t>Whole Building</t>
  </si>
  <si>
    <t>In-unit</t>
  </si>
  <si>
    <t>2024-2029 Proj. emissions savings</t>
  </si>
  <si>
    <t>Existing annual building emissions</t>
  </si>
  <si>
    <t>Building emissions limit</t>
  </si>
  <si>
    <t>Amount in excess of limit</t>
  </si>
  <si>
    <t>Loan Term (rounded up)</t>
  </si>
  <si>
    <t>Year</t>
  </si>
  <si>
    <t>Escalator</t>
  </si>
  <si>
    <t>Annual Energy Savings</t>
  </si>
  <si>
    <t>Annual LL97 Savings</t>
  </si>
  <si>
    <t>Annual Other Savings</t>
  </si>
  <si>
    <t>Total Annual Savings</t>
  </si>
  <si>
    <t>NPV</t>
  </si>
  <si>
    <t>SIR</t>
  </si>
  <si>
    <t>PACE Financed Amount</t>
  </si>
  <si>
    <t>Proposed loan term (years)</t>
  </si>
  <si>
    <t>PACE financed amount</t>
  </si>
  <si>
    <t>Please fill out all available fields as indicated (white). Grey cells are locked.</t>
  </si>
  <si>
    <t>Do not edit cells on this tab.</t>
  </si>
  <si>
    <t>Existing building emissions</t>
  </si>
  <si>
    <t>Penalty rate for emissions greater than limit</t>
  </si>
  <si>
    <t>Local Law 97 - summary of projected penalty amounts and savings</t>
  </si>
  <si>
    <t>Est. const. completion year</t>
  </si>
  <si>
    <t>This tab should generally be hidden.</t>
  </si>
  <si>
    <t>metric tons of CO2e</t>
  </si>
  <si>
    <t>metric tons of CO2e/sf</t>
  </si>
  <si>
    <t>Existing annual building emissions intensity</t>
  </si>
  <si>
    <t>Projected annual penalty</t>
  </si>
  <si>
    <t>Value of annual projected emissions savings from project</t>
  </si>
  <si>
    <t>Annual projected LL97 penalties avoided</t>
  </si>
  <si>
    <t>Street Address:</t>
  </si>
  <si>
    <t>City:</t>
  </si>
  <si>
    <t>State:</t>
  </si>
  <si>
    <t>Zip:</t>
  </si>
  <si>
    <t>Subject Property</t>
  </si>
  <si>
    <t>Summary of financial savings associated with proposed C-PACE funded project</t>
  </si>
  <si>
    <t>Before Project (Baseline)</t>
  </si>
  <si>
    <t>After Project</t>
  </si>
  <si>
    <t>Trailing 12 months</t>
  </si>
  <si>
    <t>Additional financial benefits quantified - Tab 4</t>
  </si>
  <si>
    <t>NYC Local Law 97 Implications - Tab 5</t>
  </si>
  <si>
    <t>Projected annual penalty beginning in 2024</t>
  </si>
  <si>
    <t>Projected annual penalty beginning in 2030</t>
  </si>
  <si>
    <t>Savings</t>
  </si>
  <si>
    <t>Projected annual savings 2030-2034 (including avoided fines under LL97 second compliance period)</t>
  </si>
  <si>
    <t>Projected annual savings 2024-2029 (including avoided fines under LL97 initial compliance period)</t>
  </si>
  <si>
    <t>Projected energy cost savings</t>
  </si>
  <si>
    <t>Estimated annual energy cost ($) - Tab 4</t>
  </si>
  <si>
    <t>Estimated annual energy consumption - Tab 4</t>
  </si>
  <si>
    <t>Electricity (kWh)</t>
  </si>
  <si>
    <t>Natural gas (therms)</t>
  </si>
  <si>
    <t>#2 fuel oil (gallons)</t>
  </si>
  <si>
    <t>#4 fuel oil (gallons)</t>
  </si>
  <si>
    <t>District steam (Mlbs)</t>
  </si>
  <si>
    <t>% Savings Over Baseline</t>
  </si>
  <si>
    <t>Total energy (kBtu)</t>
  </si>
  <si>
    <t>Total energy cost</t>
  </si>
  <si>
    <t>Projected savings summary after C-PACE funded project</t>
  </si>
  <si>
    <t>Projected annual savings (energy cost savings and additional financial benefits)</t>
  </si>
  <si>
    <t>14 HVAC</t>
  </si>
  <si>
    <t>Install water-source heat pumps</t>
  </si>
  <si>
    <t>Effective useful life</t>
  </si>
  <si>
    <t>$/year</t>
  </si>
  <si>
    <t>From tab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</si>
</sst>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_);\(#,##0.0\)"/>
    <numFmt numFmtId="167" formatCode="#,##0.000000000_);\(#,##0.000000000\)"/>
    <numFmt numFmtId="168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thin">
        <color theme="1" tint="0.249977111117893"/>
      </right>
      <top style="medium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medium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 style="medium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/>
      <bottom style="thin">
        <color theme="1" tint="0.249977111117893"/>
      </bottom>
      <diagonal/>
    </border>
    <border>
      <left style="medium">
        <color theme="1" tint="0.249977111117893"/>
      </left>
      <right style="thin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medium">
        <color theme="1" tint="0.249977111117893"/>
      </left>
      <right style="thin">
        <color theme="1" tint="0.249977111117893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 style="thin">
        <color theme="1" tint="0.249977111117893"/>
      </left>
      <right style="medium">
        <color theme="1" tint="0.249977111117893"/>
      </right>
      <top/>
      <bottom/>
      <diagonal/>
    </border>
    <border>
      <left style="thin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/>
      <top style="medium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/>
      <top style="thin">
        <color theme="1" tint="0.249977111117893"/>
      </top>
      <bottom style="medium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249977111117893"/>
      </bottom>
      <diagonal/>
    </border>
    <border>
      <left/>
      <right/>
      <top style="medium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medium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 style="thin">
        <color theme="1" tint="0.249977111117893"/>
      </top>
      <bottom style="medium">
        <color indexed="64"/>
      </bottom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91">
    <xf numFmtId="0" fontId="0" fillId="0" borderId="0" xfId="0"/>
    <xf numFmtId="44" fontId="0" fillId="3" borderId="1" xfId="2" applyFont="1" applyFill="1" applyBorder="1" applyAlignment="1">
      <alignment wrapText="1"/>
    </xf>
    <xf numFmtId="165" fontId="2" fillId="3" borderId="4" xfId="0" applyNumberFormat="1" applyFont="1" applyFill="1" applyBorder="1" applyAlignment="1">
      <alignment wrapText="1"/>
    </xf>
    <xf numFmtId="44" fontId="2" fillId="3" borderId="4" xfId="2" applyFont="1" applyFill="1" applyBorder="1" applyAlignment="1">
      <alignment wrapText="1"/>
    </xf>
    <xf numFmtId="0" fontId="2" fillId="0" borderId="0" xfId="0" applyFont="1" applyAlignment="1"/>
    <xf numFmtId="0" fontId="0" fillId="3" borderId="4" xfId="0" applyFill="1" applyBorder="1"/>
    <xf numFmtId="0" fontId="2" fillId="0" borderId="0" xfId="0" applyFont="1" applyAlignment="1">
      <alignment horizontal="left" wrapText="1"/>
    </xf>
    <xf numFmtId="0" fontId="2" fillId="4" borderId="29" xfId="0" applyFont="1" applyFill="1" applyBorder="1" applyAlignment="1">
      <alignment horizontal="left" wrapText="1"/>
    </xf>
    <xf numFmtId="0" fontId="3" fillId="0" borderId="0" xfId="0" applyFont="1" applyAlignment="1">
      <alignment vertical="top"/>
    </xf>
    <xf numFmtId="0" fontId="3" fillId="4" borderId="26" xfId="0" applyFont="1" applyFill="1" applyBorder="1" applyAlignment="1">
      <alignment vertical="top"/>
    </xf>
    <xf numFmtId="0" fontId="0" fillId="0" borderId="0" xfId="0" applyFill="1"/>
    <xf numFmtId="44" fontId="0" fillId="3" borderId="11" xfId="2" applyFont="1" applyFill="1" applyBorder="1"/>
    <xf numFmtId="0" fontId="3" fillId="4" borderId="27" xfId="0" applyFont="1" applyFill="1" applyBorder="1" applyAlignment="1">
      <alignment vertical="top" wrapText="1"/>
    </xf>
    <xf numFmtId="0" fontId="2" fillId="0" borderId="0" xfId="0" applyFont="1" applyFill="1" applyBorder="1"/>
    <xf numFmtId="49" fontId="4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Border="1"/>
    <xf numFmtId="0" fontId="5" fillId="0" borderId="11" xfId="0" applyFont="1" applyBorder="1"/>
    <xf numFmtId="0" fontId="5" fillId="0" borderId="11" xfId="0" applyFont="1" applyFill="1" applyBorder="1"/>
    <xf numFmtId="0" fontId="0" fillId="0" borderId="0" xfId="0" applyFill="1" applyBorder="1"/>
    <xf numFmtId="0" fontId="0" fillId="2" borderId="0" xfId="0" applyFill="1" applyBorder="1"/>
    <xf numFmtId="0" fontId="0" fillId="0" borderId="17" xfId="0" applyBorder="1"/>
    <xf numFmtId="0" fontId="2" fillId="0" borderId="23" xfId="0" applyFont="1" applyBorder="1"/>
    <xf numFmtId="43" fontId="0" fillId="0" borderId="0" xfId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2" applyNumberFormat="1" applyFont="1" applyFill="1" applyBorder="1" applyAlignment="1">
      <alignment wrapText="1"/>
    </xf>
    <xf numFmtId="0" fontId="3" fillId="0" borderId="0" xfId="0" applyFont="1" applyFill="1" applyBorder="1"/>
    <xf numFmtId="0" fontId="2" fillId="4" borderId="29" xfId="0" applyNumberFormat="1" applyFont="1" applyFill="1" applyBorder="1" applyAlignment="1">
      <alignment wrapText="1"/>
    </xf>
    <xf numFmtId="0" fontId="2" fillId="4" borderId="29" xfId="2" applyNumberFormat="1" applyFont="1" applyFill="1" applyBorder="1" applyAlignment="1">
      <alignment wrapText="1"/>
    </xf>
    <xf numFmtId="0" fontId="3" fillId="4" borderId="26" xfId="0" applyNumberFormat="1" applyFont="1" applyFill="1" applyBorder="1" applyAlignment="1">
      <alignment horizontal="left" vertical="top" wrapText="1"/>
    </xf>
    <xf numFmtId="0" fontId="3" fillId="4" borderId="26" xfId="2" applyNumberFormat="1" applyFont="1" applyFill="1" applyBorder="1" applyAlignment="1">
      <alignment wrapText="1"/>
    </xf>
    <xf numFmtId="0" fontId="0" fillId="0" borderId="43" xfId="0" applyFill="1" applyBorder="1"/>
    <xf numFmtId="0" fontId="3" fillId="4" borderId="36" xfId="0" applyFont="1" applyFill="1" applyBorder="1" applyAlignment="1">
      <alignment vertical="top"/>
    </xf>
    <xf numFmtId="0" fontId="3" fillId="0" borderId="0" xfId="0" applyFont="1" applyFill="1" applyBorder="1" applyAlignment="1"/>
    <xf numFmtId="0" fontId="7" fillId="0" borderId="41" xfId="0" applyFont="1" applyFill="1" applyBorder="1" applyAlignment="1">
      <alignment horizontal="left"/>
    </xf>
    <xf numFmtId="0" fontId="7" fillId="0" borderId="42" xfId="0" applyFont="1" applyFill="1" applyBorder="1" applyAlignment="1">
      <alignment horizontal="left"/>
    </xf>
    <xf numFmtId="0" fontId="7" fillId="0" borderId="46" xfId="0" applyFont="1" applyFill="1" applyBorder="1" applyAlignment="1">
      <alignment horizontal="left"/>
    </xf>
    <xf numFmtId="0" fontId="8" fillId="3" borderId="41" xfId="0" applyFont="1" applyFill="1" applyBorder="1" applyAlignment="1">
      <alignment horizontal="left"/>
    </xf>
    <xf numFmtId="0" fontId="8" fillId="3" borderId="42" xfId="0" applyFont="1" applyFill="1" applyBorder="1" applyAlignment="1">
      <alignment horizontal="left"/>
    </xf>
    <xf numFmtId="0" fontId="3" fillId="3" borderId="43" xfId="0" applyFont="1" applyFill="1" applyBorder="1"/>
    <xf numFmtId="0" fontId="0" fillId="3" borderId="37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8" fillId="3" borderId="46" xfId="0" applyFont="1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165" fontId="0" fillId="3" borderId="10" xfId="1" applyNumberFormat="1" applyFont="1" applyFill="1" applyBorder="1" applyAlignment="1">
      <alignment wrapText="1"/>
    </xf>
    <xf numFmtId="44" fontId="0" fillId="3" borderId="10" xfId="2" applyFont="1" applyFill="1" applyBorder="1" applyAlignment="1">
      <alignment wrapText="1"/>
    </xf>
    <xf numFmtId="44" fontId="0" fillId="3" borderId="11" xfId="2" applyFont="1" applyFill="1" applyBorder="1" applyAlignment="1">
      <alignment wrapText="1"/>
    </xf>
    <xf numFmtId="43" fontId="0" fillId="3" borderId="11" xfId="1" applyFont="1" applyFill="1" applyBorder="1" applyAlignment="1">
      <alignment wrapText="1"/>
    </xf>
    <xf numFmtId="0" fontId="0" fillId="3" borderId="1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49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2" fillId="3" borderId="38" xfId="0" applyFont="1" applyFill="1" applyBorder="1" applyAlignment="1">
      <alignment horizontal="left"/>
    </xf>
    <xf numFmtId="0" fontId="2" fillId="3" borderId="43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left" vertical="top" wrapText="1"/>
    </xf>
    <xf numFmtId="0" fontId="3" fillId="4" borderId="37" xfId="0" applyFont="1" applyFill="1" applyBorder="1" applyAlignment="1">
      <alignment horizontal="left" vertical="top" wrapText="1"/>
    </xf>
    <xf numFmtId="0" fontId="0" fillId="3" borderId="42" xfId="0" applyFill="1" applyBorder="1" applyAlignment="1">
      <alignment horizontal="left"/>
    </xf>
    <xf numFmtId="0" fontId="2" fillId="4" borderId="32" xfId="0" applyFont="1" applyFill="1" applyBorder="1" applyAlignment="1">
      <alignment wrapText="1"/>
    </xf>
    <xf numFmtId="0" fontId="3" fillId="4" borderId="44" xfId="0" applyFont="1" applyFill="1" applyBorder="1" applyAlignment="1">
      <alignment horizontal="left" wrapText="1"/>
    </xf>
    <xf numFmtId="0" fontId="3" fillId="4" borderId="50" xfId="0" applyFont="1" applyFill="1" applyBorder="1" applyAlignment="1">
      <alignment horizontal="left" wrapText="1"/>
    </xf>
    <xf numFmtId="0" fontId="3" fillId="4" borderId="24" xfId="0" applyFont="1" applyFill="1" applyBorder="1" applyAlignment="1">
      <alignment horizontal="left" vertical="top" wrapText="1"/>
    </xf>
    <xf numFmtId="0" fontId="0" fillId="3" borderId="16" xfId="0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4" borderId="26" xfId="0" applyFont="1" applyFill="1" applyBorder="1" applyAlignment="1">
      <alignment horizontal="left" wrapText="1"/>
    </xf>
    <xf numFmtId="0" fontId="0" fillId="3" borderId="23" xfId="0" applyFill="1" applyBorder="1" applyAlignment="1">
      <alignment horizontal="left"/>
    </xf>
    <xf numFmtId="0" fontId="3" fillId="4" borderId="27" xfId="0" applyFont="1" applyFill="1" applyBorder="1" applyAlignment="1">
      <alignment horizontal="left" wrapText="1"/>
    </xf>
    <xf numFmtId="39" fontId="0" fillId="0" borderId="0" xfId="0" applyNumberFormat="1" applyFill="1" applyBorder="1" applyAlignment="1">
      <alignment horizontal="left"/>
    </xf>
    <xf numFmtId="7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2" fillId="4" borderId="34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39" fontId="0" fillId="3" borderId="11" xfId="0" applyNumberFormat="1" applyFill="1" applyBorder="1" applyAlignment="1">
      <alignment horizontal="left"/>
    </xf>
    <xf numFmtId="39" fontId="0" fillId="3" borderId="1" xfId="0" applyNumberFormat="1" applyFill="1" applyBorder="1" applyAlignment="1">
      <alignment horizontal="left"/>
    </xf>
    <xf numFmtId="39" fontId="0" fillId="3" borderId="10" xfId="0" applyNumberFormat="1" applyFill="1" applyBorder="1" applyAlignment="1">
      <alignment horizontal="left"/>
    </xf>
    <xf numFmtId="0" fontId="2" fillId="4" borderId="40" xfId="0" applyFont="1" applyFill="1" applyBorder="1"/>
    <xf numFmtId="0" fontId="2" fillId="4" borderId="30" xfId="0" applyNumberFormat="1" applyFont="1" applyFill="1" applyBorder="1" applyAlignment="1">
      <alignment wrapText="1"/>
    </xf>
    <xf numFmtId="0" fontId="3" fillId="4" borderId="50" xfId="0" applyFont="1" applyFill="1" applyBorder="1"/>
    <xf numFmtId="0" fontId="3" fillId="4" borderId="27" xfId="0" applyNumberFormat="1" applyFont="1" applyFill="1" applyBorder="1" applyAlignment="1">
      <alignment horizontal="left" vertical="top" wrapText="1"/>
    </xf>
    <xf numFmtId="164" fontId="0" fillId="3" borderId="37" xfId="2" applyNumberFormat="1" applyFont="1" applyFill="1" applyBorder="1" applyAlignment="1">
      <alignment horizontal="left"/>
    </xf>
    <xf numFmtId="164" fontId="2" fillId="3" borderId="4" xfId="2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2" fillId="4" borderId="47" xfId="1" applyNumberFormat="1" applyFont="1" applyFill="1" applyBorder="1" applyAlignment="1">
      <alignment wrapText="1"/>
    </xf>
    <xf numFmtId="0" fontId="3" fillId="4" borderId="48" xfId="1" applyNumberFormat="1" applyFont="1" applyFill="1" applyBorder="1" applyAlignment="1">
      <alignment wrapText="1"/>
    </xf>
    <xf numFmtId="43" fontId="0" fillId="3" borderId="12" xfId="1" applyFont="1" applyFill="1" applyBorder="1" applyAlignment="1">
      <alignment wrapText="1"/>
    </xf>
    <xf numFmtId="43" fontId="0" fillId="3" borderId="15" xfId="1" applyFont="1" applyFill="1" applyBorder="1" applyAlignment="1">
      <alignment wrapText="1"/>
    </xf>
    <xf numFmtId="0" fontId="2" fillId="4" borderId="30" xfId="2" applyNumberFormat="1" applyFont="1" applyFill="1" applyBorder="1" applyAlignment="1">
      <alignment wrapText="1"/>
    </xf>
    <xf numFmtId="0" fontId="3" fillId="4" borderId="27" xfId="2" applyNumberFormat="1" applyFont="1" applyFill="1" applyBorder="1" applyAlignment="1">
      <alignment horizontal="left" vertical="top" wrapText="1"/>
    </xf>
    <xf numFmtId="44" fontId="0" fillId="3" borderId="31" xfId="2" applyFont="1" applyFill="1" applyBorder="1" applyAlignment="1">
      <alignment wrapText="1"/>
    </xf>
    <xf numFmtId="44" fontId="2" fillId="3" borderId="5" xfId="2" applyFont="1" applyFill="1" applyBorder="1" applyAlignment="1">
      <alignment wrapText="1"/>
    </xf>
    <xf numFmtId="37" fontId="2" fillId="3" borderId="4" xfId="2" applyNumberFormat="1" applyFont="1" applyFill="1" applyBorder="1" applyAlignment="1">
      <alignment wrapText="1"/>
    </xf>
    <xf numFmtId="39" fontId="0" fillId="3" borderId="3" xfId="0" applyNumberFormat="1" applyFill="1" applyBorder="1" applyAlignment="1">
      <alignment horizontal="left"/>
    </xf>
    <xf numFmtId="39" fontId="2" fillId="3" borderId="5" xfId="0" applyNumberFormat="1" applyFont="1" applyFill="1" applyBorder="1" applyAlignment="1">
      <alignment horizontal="left"/>
    </xf>
    <xf numFmtId="0" fontId="2" fillId="4" borderId="28" xfId="0" applyFont="1" applyFill="1" applyBorder="1" applyAlignment="1">
      <alignment horizontal="left" wrapText="1"/>
    </xf>
    <xf numFmtId="0" fontId="2" fillId="4" borderId="30" xfId="0" applyFont="1" applyFill="1" applyBorder="1" applyAlignment="1">
      <alignment horizontal="left" wrapText="1"/>
    </xf>
    <xf numFmtId="0" fontId="2" fillId="4" borderId="35" xfId="0" applyFont="1" applyFill="1" applyBorder="1" applyAlignment="1">
      <alignment horizontal="left" wrapText="1"/>
    </xf>
    <xf numFmtId="0" fontId="2" fillId="4" borderId="47" xfId="0" applyFont="1" applyFill="1" applyBorder="1" applyAlignment="1">
      <alignment horizontal="left" wrapText="1"/>
    </xf>
    <xf numFmtId="0" fontId="2" fillId="3" borderId="38" xfId="0" applyFont="1" applyFill="1" applyBorder="1" applyAlignment="1">
      <alignment horizontal="left"/>
    </xf>
    <xf numFmtId="0" fontId="3" fillId="4" borderId="48" xfId="0" applyFont="1" applyFill="1" applyBorder="1" applyAlignment="1">
      <alignment horizontal="left" wrapText="1"/>
    </xf>
    <xf numFmtId="37" fontId="0" fillId="3" borderId="9" xfId="0" applyNumberFormat="1" applyFill="1" applyBorder="1" applyAlignment="1">
      <alignment horizontal="left"/>
    </xf>
    <xf numFmtId="37" fontId="0" fillId="3" borderId="51" xfId="0" applyNumberFormat="1" applyFill="1" applyBorder="1" applyAlignment="1">
      <alignment horizontal="left"/>
    </xf>
    <xf numFmtId="0" fontId="3" fillId="4" borderId="36" xfId="0" applyFont="1" applyFill="1" applyBorder="1" applyAlignment="1">
      <alignment horizontal="left" wrapText="1"/>
    </xf>
    <xf numFmtId="0" fontId="3" fillId="4" borderId="53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/>
    </xf>
    <xf numFmtId="167" fontId="0" fillId="3" borderId="14" xfId="0" applyNumberFormat="1" applyFill="1" applyBorder="1" applyAlignment="1">
      <alignment horizontal="left"/>
    </xf>
    <xf numFmtId="167" fontId="0" fillId="3" borderId="7" xfId="0" applyNumberFormat="1" applyFill="1" applyBorder="1" applyAlignment="1">
      <alignment horizontal="left"/>
    </xf>
    <xf numFmtId="39" fontId="0" fillId="3" borderId="52" xfId="0" applyNumberFormat="1" applyFill="1" applyBorder="1" applyAlignment="1">
      <alignment horizontal="left"/>
    </xf>
    <xf numFmtId="39" fontId="2" fillId="3" borderId="4" xfId="0" applyNumberFormat="1" applyFont="1" applyFill="1" applyBorder="1" applyAlignment="1">
      <alignment horizontal="left"/>
    </xf>
    <xf numFmtId="7" fontId="2" fillId="3" borderId="4" xfId="0" applyNumberFormat="1" applyFont="1" applyFill="1" applyBorder="1" applyAlignment="1">
      <alignment horizontal="left"/>
    </xf>
    <xf numFmtId="7" fontId="2" fillId="3" borderId="8" xfId="0" applyNumberFormat="1" applyFont="1" applyFill="1" applyBorder="1" applyAlignment="1">
      <alignment horizontal="left"/>
    </xf>
    <xf numFmtId="7" fontId="2" fillId="3" borderId="38" xfId="0" applyNumberFormat="1" applyFont="1" applyFill="1" applyBorder="1" applyAlignment="1">
      <alignment horizontal="left"/>
    </xf>
    <xf numFmtId="7" fontId="2" fillId="0" borderId="0" xfId="0" applyNumberFormat="1" applyFont="1" applyFill="1" applyBorder="1" applyAlignment="1">
      <alignment horizontal="left"/>
    </xf>
    <xf numFmtId="167" fontId="0" fillId="3" borderId="37" xfId="0" applyNumberFormat="1" applyFill="1" applyBorder="1" applyAlignment="1">
      <alignment horizontal="left"/>
    </xf>
    <xf numFmtId="167" fontId="0" fillId="3" borderId="2" xfId="0" applyNumberFormat="1" applyFill="1" applyBorder="1" applyAlignment="1">
      <alignment horizontal="left"/>
    </xf>
    <xf numFmtId="39" fontId="0" fillId="3" borderId="24" xfId="0" applyNumberFormat="1" applyFill="1" applyBorder="1" applyAlignment="1">
      <alignment horizontal="left"/>
    </xf>
    <xf numFmtId="0" fontId="3" fillId="4" borderId="50" xfId="0" applyFont="1" applyFill="1" applyBorder="1" applyAlignment="1">
      <alignment vertical="top"/>
    </xf>
    <xf numFmtId="0" fontId="10" fillId="0" borderId="0" xfId="0" applyFont="1"/>
    <xf numFmtId="37" fontId="0" fillId="3" borderId="12" xfId="0" applyNumberFormat="1" applyFill="1" applyBorder="1" applyAlignment="1">
      <alignment horizontal="left"/>
    </xf>
    <xf numFmtId="0" fontId="14" fillId="0" borderId="0" xfId="0" applyFont="1"/>
    <xf numFmtId="0" fontId="10" fillId="0" borderId="0" xfId="0" applyFont="1" applyFill="1" applyBorder="1" applyAlignment="1"/>
    <xf numFmtId="0" fontId="2" fillId="0" borderId="0" xfId="0" applyFont="1"/>
    <xf numFmtId="165" fontId="0" fillId="0" borderId="0" xfId="1" applyNumberFormat="1" applyFont="1"/>
    <xf numFmtId="168" fontId="0" fillId="3" borderId="1" xfId="0" applyNumberFormat="1" applyFill="1" applyBorder="1" applyAlignment="1">
      <alignment horizontal="left"/>
    </xf>
    <xf numFmtId="168" fontId="0" fillId="3" borderId="1" xfId="0" applyNumberFormat="1" applyFill="1" applyBorder="1" applyAlignment="1">
      <alignment horizontal="left" vertical="center"/>
    </xf>
    <xf numFmtId="37" fontId="0" fillId="3" borderId="1" xfId="0" applyNumberFormat="1" applyFill="1" applyBorder="1" applyAlignment="1">
      <alignment horizontal="center"/>
    </xf>
    <xf numFmtId="37" fontId="0" fillId="3" borderId="3" xfId="0" applyNumberFormat="1" applyFill="1" applyBorder="1" applyAlignment="1">
      <alignment horizontal="center"/>
    </xf>
    <xf numFmtId="5" fontId="0" fillId="3" borderId="1" xfId="0" applyNumberFormat="1" applyFill="1" applyBorder="1" applyAlignment="1">
      <alignment horizontal="center"/>
    </xf>
    <xf numFmtId="5" fontId="0" fillId="3" borderId="3" xfId="0" applyNumberFormat="1" applyFill="1" applyBorder="1" applyAlignment="1">
      <alignment horizontal="center"/>
    </xf>
    <xf numFmtId="37" fontId="0" fillId="3" borderId="54" xfId="0" applyNumberFormat="1" applyFill="1" applyBorder="1" applyAlignment="1">
      <alignment horizontal="center"/>
    </xf>
    <xf numFmtId="37" fontId="0" fillId="3" borderId="20" xfId="0" applyNumberFormat="1" applyFill="1" applyBorder="1" applyAlignment="1">
      <alignment horizontal="center"/>
    </xf>
    <xf numFmtId="0" fontId="16" fillId="0" borderId="0" xfId="4" applyFont="1"/>
    <xf numFmtId="37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4" borderId="30" xfId="0" applyFont="1" applyFill="1" applyBorder="1" applyAlignment="1">
      <alignment horizontal="left" wrapText="1"/>
    </xf>
    <xf numFmtId="0" fontId="2" fillId="4" borderId="39" xfId="0" applyFont="1" applyFill="1" applyBorder="1" applyAlignment="1">
      <alignment horizontal="left" wrapText="1"/>
    </xf>
    <xf numFmtId="0" fontId="2" fillId="4" borderId="35" xfId="0" applyFont="1" applyFill="1" applyBorder="1" applyAlignment="1">
      <alignment horizontal="left" wrapText="1"/>
    </xf>
    <xf numFmtId="0" fontId="2" fillId="4" borderId="29" xfId="0" applyFont="1" applyFill="1" applyBorder="1" applyAlignment="1">
      <alignment vertical="top" wrapText="1"/>
    </xf>
    <xf numFmtId="0" fontId="3" fillId="4" borderId="26" xfId="0" applyFont="1" applyFill="1" applyBorder="1" applyAlignment="1">
      <alignment vertical="top" wrapText="1"/>
    </xf>
    <xf numFmtId="0" fontId="18" fillId="4" borderId="29" xfId="0" applyNumberFormat="1" applyFont="1" applyFill="1" applyBorder="1" applyAlignment="1">
      <alignment wrapText="1"/>
    </xf>
    <xf numFmtId="37" fontId="0" fillId="3" borderId="10" xfId="0" applyNumberFormat="1" applyFill="1" applyBorder="1" applyAlignment="1">
      <alignment horizontal="center"/>
    </xf>
    <xf numFmtId="37" fontId="0" fillId="3" borderId="31" xfId="0" applyNumberFormat="1" applyFill="1" applyBorder="1" applyAlignment="1">
      <alignment horizontal="center"/>
    </xf>
    <xf numFmtId="0" fontId="0" fillId="5" borderId="51" xfId="0" applyFill="1" applyBorder="1"/>
    <xf numFmtId="0" fontId="0" fillId="5" borderId="33" xfId="0" applyFill="1" applyBorder="1"/>
    <xf numFmtId="0" fontId="0" fillId="5" borderId="45" xfId="0" applyFill="1" applyBorder="1"/>
    <xf numFmtId="0" fontId="0" fillId="5" borderId="49" xfId="0" applyFill="1" applyBorder="1"/>
    <xf numFmtId="0" fontId="0" fillId="5" borderId="34" xfId="0" applyFill="1" applyBorder="1" applyAlignment="1">
      <alignment horizontal="center"/>
    </xf>
    <xf numFmtId="0" fontId="19" fillId="5" borderId="49" xfId="0" applyFont="1" applyFill="1" applyBorder="1"/>
    <xf numFmtId="9" fontId="19" fillId="5" borderId="34" xfId="0" applyNumberFormat="1" applyFont="1" applyFill="1" applyBorder="1" applyAlignment="1">
      <alignment horizontal="center"/>
    </xf>
    <xf numFmtId="0" fontId="0" fillId="5" borderId="34" xfId="0" applyFill="1" applyBorder="1"/>
    <xf numFmtId="164" fontId="0" fillId="5" borderId="34" xfId="0" applyNumberFormat="1" applyFill="1" applyBorder="1"/>
    <xf numFmtId="164" fontId="0" fillId="5" borderId="0" xfId="2" applyNumberFormat="1" applyFont="1" applyFill="1" applyBorder="1"/>
    <xf numFmtId="164" fontId="0" fillId="5" borderId="34" xfId="2" applyNumberFormat="1" applyFont="1" applyFill="1" applyBorder="1"/>
    <xf numFmtId="0" fontId="17" fillId="5" borderId="49" xfId="0" applyFont="1" applyFill="1" applyBorder="1"/>
    <xf numFmtId="164" fontId="20" fillId="5" borderId="34" xfId="0" applyNumberFormat="1" applyFont="1" applyFill="1" applyBorder="1"/>
    <xf numFmtId="0" fontId="17" fillId="0" borderId="0" xfId="0" applyFont="1"/>
    <xf numFmtId="0" fontId="0" fillId="6" borderId="9" xfId="0" applyFill="1" applyBorder="1"/>
    <xf numFmtId="0" fontId="0" fillId="6" borderId="17" xfId="0" applyFill="1" applyBorder="1"/>
    <xf numFmtId="2" fontId="0" fillId="6" borderId="2" xfId="0" applyNumberFormat="1" applyFill="1" applyBorder="1" applyAlignment="1">
      <alignment horizontal="center"/>
    </xf>
    <xf numFmtId="0" fontId="0" fillId="5" borderId="23" xfId="0" applyFill="1" applyBorder="1"/>
    <xf numFmtId="0" fontId="0" fillId="5" borderId="37" xfId="0" applyFill="1" applyBorder="1"/>
    <xf numFmtId="0" fontId="0" fillId="4" borderId="43" xfId="0" applyFill="1" applyBorder="1" applyAlignment="1">
      <alignment horizontal="left"/>
    </xf>
    <xf numFmtId="0" fontId="0" fillId="4" borderId="38" xfId="0" applyFill="1" applyBorder="1" applyAlignment="1">
      <alignment horizontal="left"/>
    </xf>
    <xf numFmtId="0" fontId="0" fillId="4" borderId="22" xfId="0" applyFill="1" applyBorder="1" applyAlignment="1"/>
    <xf numFmtId="0" fontId="0" fillId="4" borderId="19" xfId="0" applyFill="1" applyBorder="1" applyAlignment="1"/>
    <xf numFmtId="0" fontId="2" fillId="4" borderId="19" xfId="0" applyFont="1" applyFill="1" applyBorder="1" applyAlignment="1">
      <alignment horizontal="centerContinuous" vertical="center"/>
    </xf>
    <xf numFmtId="0" fontId="2" fillId="4" borderId="22" xfId="0" applyFont="1" applyFill="1" applyBorder="1" applyAlignment="1">
      <alignment horizontal="centerContinuous"/>
    </xf>
    <xf numFmtId="0" fontId="2" fillId="4" borderId="55" xfId="0" applyFont="1" applyFill="1" applyBorder="1" applyAlignment="1">
      <alignment horizontal="left"/>
    </xf>
    <xf numFmtId="0" fontId="2" fillId="4" borderId="57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0" fillId="3" borderId="7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0" fillId="3" borderId="13" xfId="0" applyFont="1" applyFill="1" applyBorder="1" applyAlignment="1"/>
    <xf numFmtId="0" fontId="3" fillId="3" borderId="11" xfId="0" applyFont="1" applyFill="1" applyBorder="1" applyAlignment="1">
      <alignment horizontal="center"/>
    </xf>
    <xf numFmtId="5" fontId="0" fillId="3" borderId="11" xfId="0" applyNumberFormat="1" applyFill="1" applyBorder="1" applyAlignment="1">
      <alignment horizontal="center"/>
    </xf>
    <xf numFmtId="5" fontId="0" fillId="3" borderId="24" xfId="0" applyNumberFormat="1" applyFill="1" applyBorder="1" applyAlignment="1">
      <alignment horizontal="center"/>
    </xf>
    <xf numFmtId="0" fontId="2" fillId="4" borderId="39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0" fillId="4" borderId="4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1" fontId="0" fillId="5" borderId="34" xfId="0" applyNumberFormat="1" applyFill="1" applyBorder="1" applyAlignment="1">
      <alignment horizontal="center"/>
    </xf>
    <xf numFmtId="0" fontId="0" fillId="5" borderId="0" xfId="0" applyFill="1" applyBorder="1"/>
    <xf numFmtId="1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9" fontId="19" fillId="5" borderId="0" xfId="0" applyNumberFormat="1" applyFont="1" applyFill="1" applyBorder="1" applyAlignment="1">
      <alignment horizontal="center"/>
    </xf>
    <xf numFmtId="164" fontId="0" fillId="5" borderId="0" xfId="0" applyNumberFormat="1" applyFill="1" applyBorder="1"/>
    <xf numFmtId="0" fontId="17" fillId="5" borderId="0" xfId="0" applyFont="1" applyFill="1" applyBorder="1"/>
    <xf numFmtId="164" fontId="20" fillId="5" borderId="0" xfId="0" applyNumberFormat="1" applyFont="1" applyFill="1" applyBorder="1"/>
    <xf numFmtId="9" fontId="0" fillId="5" borderId="0" xfId="0" applyNumberFormat="1" applyFill="1" applyBorder="1"/>
    <xf numFmtId="0" fontId="21" fillId="0" borderId="0" xfId="0" applyFont="1"/>
    <xf numFmtId="0" fontId="9" fillId="3" borderId="5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4" fillId="3" borderId="7" xfId="0" applyFont="1" applyFill="1" applyBorder="1"/>
    <xf numFmtId="168" fontId="0" fillId="3" borderId="1" xfId="0" applyNumberFormat="1" applyFill="1" applyBorder="1" applyAlignment="1">
      <alignment horizontal="center"/>
    </xf>
    <xf numFmtId="168" fontId="0" fillId="3" borderId="3" xfId="0" applyNumberFormat="1" applyFill="1" applyBorder="1" applyAlignment="1">
      <alignment horizontal="center"/>
    </xf>
    <xf numFmtId="0" fontId="4" fillId="3" borderId="7" xfId="0" applyFont="1" applyFill="1" applyBorder="1" applyAlignment="1"/>
    <xf numFmtId="5" fontId="0" fillId="3" borderId="1" xfId="0" applyNumberFormat="1" applyFont="1" applyFill="1" applyBorder="1" applyAlignment="1">
      <alignment horizontal="center"/>
    </xf>
    <xf numFmtId="5" fontId="0" fillId="3" borderId="3" xfId="0" applyNumberFormat="1" applyFont="1" applyFill="1" applyBorder="1" applyAlignment="1">
      <alignment horizontal="center"/>
    </xf>
    <xf numFmtId="0" fontId="4" fillId="3" borderId="14" xfId="0" applyFont="1" applyFill="1" applyBorder="1" applyAlignment="1"/>
    <xf numFmtId="0" fontId="3" fillId="0" borderId="0" xfId="0" applyFont="1" applyFill="1" applyBorder="1" applyAlignment="1">
      <alignment horizontal="center"/>
    </xf>
    <xf numFmtId="5" fontId="2" fillId="0" borderId="0" xfId="0" applyNumberFormat="1" applyFont="1" applyFill="1" applyBorder="1" applyAlignment="1">
      <alignment horizontal="center"/>
    </xf>
    <xf numFmtId="0" fontId="18" fillId="3" borderId="25" xfId="0" applyFont="1" applyFill="1" applyBorder="1" applyAlignment="1"/>
    <xf numFmtId="0" fontId="22" fillId="3" borderId="26" xfId="0" applyFont="1" applyFill="1" applyBorder="1" applyAlignment="1">
      <alignment horizontal="center"/>
    </xf>
    <xf numFmtId="5" fontId="2" fillId="3" borderId="26" xfId="0" applyNumberFormat="1" applyFont="1" applyFill="1" applyBorder="1" applyAlignment="1">
      <alignment horizontal="center"/>
    </xf>
    <xf numFmtId="5" fontId="2" fillId="3" borderId="27" xfId="0" applyNumberFormat="1" applyFont="1" applyFill="1" applyBorder="1" applyAlignment="1">
      <alignment horizontal="center"/>
    </xf>
    <xf numFmtId="0" fontId="18" fillId="4" borderId="29" xfId="2" applyNumberFormat="1" applyFont="1" applyFill="1" applyBorder="1" applyAlignment="1">
      <alignment wrapText="1"/>
    </xf>
    <xf numFmtId="0" fontId="9" fillId="4" borderId="26" xfId="0" applyFont="1" applyFill="1" applyBorder="1" applyAlignment="1">
      <alignment horizontal="center" wrapText="1"/>
    </xf>
    <xf numFmtId="37" fontId="4" fillId="3" borderId="59" xfId="0" applyNumberFormat="1" applyFont="1" applyFill="1" applyBorder="1" applyAlignment="1">
      <alignment horizontal="left"/>
    </xf>
    <xf numFmtId="37" fontId="4" fillId="3" borderId="83" xfId="0" applyNumberFormat="1" applyFont="1" applyFill="1" applyBorder="1" applyAlignment="1">
      <alignment horizontal="left"/>
    </xf>
    <xf numFmtId="3" fontId="18" fillId="3" borderId="15" xfId="1" applyNumberFormat="1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4" fillId="0" borderId="0" xfId="0" applyFont="1"/>
    <xf numFmtId="0" fontId="4" fillId="3" borderId="70" xfId="0" applyFont="1" applyFill="1" applyBorder="1" applyAlignment="1">
      <alignment horizontal="right" indent="1"/>
    </xf>
    <xf numFmtId="0" fontId="4" fillId="3" borderId="65" xfId="0" applyFont="1" applyFill="1" applyBorder="1" applyAlignment="1">
      <alignment horizontal="right" indent="1"/>
    </xf>
    <xf numFmtId="0" fontId="4" fillId="3" borderId="67" xfId="0" applyFont="1" applyFill="1" applyBorder="1" applyAlignment="1">
      <alignment horizontal="right" indent="1"/>
    </xf>
    <xf numFmtId="0" fontId="4" fillId="3" borderId="70" xfId="0" applyFont="1" applyFill="1" applyBorder="1"/>
    <xf numFmtId="0" fontId="23" fillId="3" borderId="71" xfId="0" applyFont="1" applyFill="1" applyBorder="1" applyAlignment="1">
      <alignment horizontal="center"/>
    </xf>
    <xf numFmtId="0" fontId="23" fillId="3" borderId="82" xfId="0" applyFont="1" applyFill="1" applyBorder="1" applyAlignment="1">
      <alignment horizontal="center"/>
    </xf>
    <xf numFmtId="0" fontId="23" fillId="3" borderId="72" xfId="0" applyFont="1" applyFill="1" applyBorder="1" applyAlignment="1">
      <alignment horizontal="center"/>
    </xf>
    <xf numFmtId="0" fontId="4" fillId="3" borderId="65" xfId="0" applyFont="1" applyFill="1" applyBorder="1"/>
    <xf numFmtId="0" fontId="4" fillId="3" borderId="58" xfId="0" applyFont="1" applyFill="1" applyBorder="1"/>
    <xf numFmtId="0" fontId="4" fillId="3" borderId="59" xfId="0" applyFont="1" applyFill="1" applyBorder="1"/>
    <xf numFmtId="0" fontId="4" fillId="3" borderId="66" xfId="0" applyFont="1" applyFill="1" applyBorder="1"/>
    <xf numFmtId="0" fontId="4" fillId="3" borderId="65" xfId="0" applyFont="1" applyFill="1" applyBorder="1" applyAlignment="1">
      <alignment horizontal="left" indent="1"/>
    </xf>
    <xf numFmtId="37" fontId="4" fillId="3" borderId="58" xfId="0" applyNumberFormat="1" applyFont="1" applyFill="1" applyBorder="1" applyAlignment="1">
      <alignment horizontal="left"/>
    </xf>
    <xf numFmtId="0" fontId="4" fillId="3" borderId="76" xfId="0" applyFont="1" applyFill="1" applyBorder="1" applyAlignment="1">
      <alignment horizontal="left" indent="1"/>
    </xf>
    <xf numFmtId="0" fontId="4" fillId="3" borderId="73" xfId="0" applyFont="1" applyFill="1" applyBorder="1" applyAlignment="1">
      <alignment horizontal="left" indent="1"/>
    </xf>
    <xf numFmtId="37" fontId="4" fillId="3" borderId="74" xfId="0" applyNumberFormat="1" applyFont="1" applyFill="1" applyBorder="1" applyAlignment="1">
      <alignment horizontal="left"/>
    </xf>
    <xf numFmtId="37" fontId="4" fillId="3" borderId="81" xfId="0" applyNumberFormat="1" applyFont="1" applyFill="1" applyBorder="1" applyAlignment="1">
      <alignment horizontal="left"/>
    </xf>
    <xf numFmtId="0" fontId="4" fillId="3" borderId="71" xfId="0" applyFont="1" applyFill="1" applyBorder="1"/>
    <xf numFmtId="0" fontId="4" fillId="3" borderId="82" xfId="0" applyFont="1" applyFill="1" applyBorder="1"/>
    <xf numFmtId="5" fontId="4" fillId="3" borderId="58" xfId="0" applyNumberFormat="1" applyFont="1" applyFill="1" applyBorder="1" applyAlignment="1">
      <alignment horizontal="left"/>
    </xf>
    <xf numFmtId="5" fontId="4" fillId="3" borderId="59" xfId="0" applyNumberFormat="1" applyFont="1" applyFill="1" applyBorder="1" applyAlignment="1">
      <alignment horizontal="left"/>
    </xf>
    <xf numFmtId="5" fontId="4" fillId="3" borderId="77" xfId="0" applyNumberFormat="1" applyFont="1" applyFill="1" applyBorder="1" applyAlignment="1">
      <alignment horizontal="left"/>
    </xf>
    <xf numFmtId="5" fontId="4" fillId="3" borderId="83" xfId="0" applyNumberFormat="1" applyFont="1" applyFill="1" applyBorder="1" applyAlignment="1">
      <alignment horizontal="left"/>
    </xf>
    <xf numFmtId="5" fontId="4" fillId="3" borderId="74" xfId="0" applyNumberFormat="1" applyFont="1" applyFill="1" applyBorder="1" applyAlignment="1">
      <alignment horizontal="left"/>
    </xf>
    <xf numFmtId="5" fontId="4" fillId="3" borderId="81" xfId="0" applyNumberFormat="1" applyFont="1" applyFill="1" applyBorder="1" applyAlignment="1">
      <alignment horizontal="left"/>
    </xf>
    <xf numFmtId="0" fontId="4" fillId="3" borderId="78" xfId="0" applyFont="1" applyFill="1" applyBorder="1"/>
    <xf numFmtId="0" fontId="4" fillId="3" borderId="79" xfId="0" applyFont="1" applyFill="1" applyBorder="1"/>
    <xf numFmtId="0" fontId="4" fillId="3" borderId="84" xfId="0" applyFont="1" applyFill="1" applyBorder="1"/>
    <xf numFmtId="0" fontId="4" fillId="3" borderId="73" xfId="0" applyFont="1" applyFill="1" applyBorder="1"/>
    <xf numFmtId="0" fontId="4" fillId="3" borderId="74" xfId="0" applyFont="1" applyFill="1" applyBorder="1"/>
    <xf numFmtId="0" fontId="4" fillId="3" borderId="81" xfId="0" applyFont="1" applyFill="1" applyBorder="1"/>
    <xf numFmtId="0" fontId="4" fillId="3" borderId="62" xfId="0" applyFont="1" applyFill="1" applyBorder="1"/>
    <xf numFmtId="0" fontId="4" fillId="3" borderId="63" xfId="0" applyFont="1" applyFill="1" applyBorder="1"/>
    <xf numFmtId="0" fontId="4" fillId="3" borderId="86" xfId="0" applyFont="1" applyFill="1" applyBorder="1"/>
    <xf numFmtId="0" fontId="4" fillId="3" borderId="67" xfId="0" applyFont="1" applyFill="1" applyBorder="1" applyAlignment="1">
      <alignment horizontal="left" indent="1"/>
    </xf>
    <xf numFmtId="5" fontId="4" fillId="3" borderId="68" xfId="0" applyNumberFormat="1" applyFont="1" applyFill="1" applyBorder="1" applyAlignment="1">
      <alignment horizontal="left"/>
    </xf>
    <xf numFmtId="5" fontId="4" fillId="3" borderId="85" xfId="0" applyNumberFormat="1" applyFont="1" applyFill="1" applyBorder="1" applyAlignment="1">
      <alignment horizontal="left"/>
    </xf>
    <xf numFmtId="0" fontId="4" fillId="4" borderId="86" xfId="0" applyFont="1" applyFill="1" applyBorder="1"/>
    <xf numFmtId="5" fontId="18" fillId="4" borderId="59" xfId="0" applyNumberFormat="1" applyFont="1" applyFill="1" applyBorder="1" applyAlignment="1">
      <alignment horizontal="left"/>
    </xf>
    <xf numFmtId="5" fontId="18" fillId="4" borderId="83" xfId="0" applyNumberFormat="1" applyFont="1" applyFill="1" applyBorder="1" applyAlignment="1">
      <alignment horizontal="left"/>
    </xf>
    <xf numFmtId="5" fontId="18" fillId="4" borderId="85" xfId="0" applyNumberFormat="1" applyFont="1" applyFill="1" applyBorder="1" applyAlignment="1">
      <alignment horizontal="left"/>
    </xf>
    <xf numFmtId="0" fontId="4" fillId="5" borderId="33" xfId="0" applyFont="1" applyFill="1" applyBorder="1" applyAlignment="1">
      <alignment horizontal="center"/>
    </xf>
    <xf numFmtId="37" fontId="0" fillId="0" borderId="11" xfId="0" applyNumberFormat="1" applyFill="1" applyBorder="1" applyAlignment="1" applyProtection="1">
      <alignment horizontal="left"/>
      <protection locked="0"/>
    </xf>
    <xf numFmtId="7" fontId="0" fillId="0" borderId="11" xfId="0" applyNumberFormat="1" applyFill="1" applyBorder="1" applyAlignment="1" applyProtection="1">
      <alignment horizontal="left"/>
      <protection locked="0"/>
    </xf>
    <xf numFmtId="37" fontId="0" fillId="0" borderId="1" xfId="0" applyNumberFormat="1" applyFill="1" applyBorder="1" applyAlignment="1" applyProtection="1">
      <alignment horizontal="left"/>
      <protection locked="0"/>
    </xf>
    <xf numFmtId="37" fontId="0" fillId="0" borderId="10" xfId="0" applyNumberFormat="1" applyFill="1" applyBorder="1" applyAlignment="1" applyProtection="1">
      <alignment horizontal="left"/>
      <protection locked="0"/>
    </xf>
    <xf numFmtId="165" fontId="0" fillId="0" borderId="11" xfId="1" applyNumberFormat="1" applyFont="1" applyFill="1" applyBorder="1" applyAlignment="1" applyProtection="1">
      <alignment wrapText="1"/>
      <protection locked="0"/>
    </xf>
    <xf numFmtId="165" fontId="0" fillId="0" borderId="1" xfId="1" applyNumberFormat="1" applyFont="1" applyFill="1" applyBorder="1" applyAlignment="1" applyProtection="1">
      <alignment wrapText="1"/>
      <protection locked="0"/>
    </xf>
    <xf numFmtId="44" fontId="0" fillId="0" borderId="11" xfId="2" applyFont="1" applyFill="1" applyBorder="1" applyAlignment="1" applyProtection="1">
      <alignment wrapText="1"/>
      <protection locked="0"/>
    </xf>
    <xf numFmtId="44" fontId="0" fillId="0" borderId="24" xfId="2" applyFont="1" applyFill="1" applyBorder="1" applyAlignment="1" applyProtection="1">
      <alignment wrapText="1"/>
      <protection locked="0"/>
    </xf>
    <xf numFmtId="44" fontId="0" fillId="0" borderId="1" xfId="2" applyFont="1" applyFill="1" applyBorder="1" applyAlignment="1" applyProtection="1">
      <alignment wrapText="1"/>
      <protection locked="0"/>
    </xf>
    <xf numFmtId="44" fontId="0" fillId="0" borderId="3" xfId="2" applyFont="1" applyFill="1" applyBorder="1" applyAlignment="1" applyProtection="1">
      <alignment wrapText="1"/>
      <protection locked="0"/>
    </xf>
    <xf numFmtId="0" fontId="0" fillId="0" borderId="37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11" xfId="0" applyBorder="1" applyProtection="1">
      <protection locked="0"/>
    </xf>
    <xf numFmtId="39" fontId="0" fillId="0" borderId="11" xfId="0" applyNumberFormat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39" fontId="0" fillId="0" borderId="1" xfId="0" applyNumberFormat="1" applyBorder="1" applyProtection="1">
      <protection locked="0"/>
    </xf>
    <xf numFmtId="44" fontId="0" fillId="0" borderId="1" xfId="2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Border="1" applyProtection="1">
      <protection locked="0"/>
    </xf>
    <xf numFmtId="39" fontId="0" fillId="0" borderId="10" xfId="0" applyNumberFormat="1" applyBorder="1" applyProtection="1">
      <protection locked="0"/>
    </xf>
    <xf numFmtId="44" fontId="0" fillId="0" borderId="10" xfId="2" applyFont="1" applyBorder="1" applyProtection="1">
      <protection locked="0"/>
    </xf>
    <xf numFmtId="0" fontId="0" fillId="0" borderId="45" xfId="0" applyFill="1" applyBorder="1" applyProtection="1">
      <protection locked="0"/>
    </xf>
    <xf numFmtId="0" fontId="3" fillId="0" borderId="38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ill="1" applyBorder="1" applyProtection="1">
      <protection locked="0"/>
    </xf>
    <xf numFmtId="39" fontId="0" fillId="0" borderId="4" xfId="0" applyNumberFormat="1" applyFill="1" applyBorder="1" applyProtection="1">
      <protection locked="0"/>
    </xf>
    <xf numFmtId="44" fontId="0" fillId="0" borderId="4" xfId="2" applyFont="1" applyFill="1" applyBorder="1" applyProtection="1">
      <protection locked="0"/>
    </xf>
    <xf numFmtId="37" fontId="0" fillId="0" borderId="24" xfId="0" applyNumberFormat="1" applyBorder="1" applyProtection="1">
      <protection locked="0"/>
    </xf>
    <xf numFmtId="37" fontId="0" fillId="0" borderId="3" xfId="0" applyNumberFormat="1" applyBorder="1" applyProtection="1">
      <protection locked="0"/>
    </xf>
    <xf numFmtId="37" fontId="0" fillId="0" borderId="31" xfId="0" applyNumberFormat="1" applyBorder="1" applyProtection="1">
      <protection locked="0"/>
    </xf>
    <xf numFmtId="37" fontId="0" fillId="0" borderId="5" xfId="0" applyNumberFormat="1" applyFill="1" applyBorder="1" applyProtection="1">
      <protection locked="0"/>
    </xf>
    <xf numFmtId="9" fontId="4" fillId="3" borderId="66" xfId="3" applyNumberFormat="1" applyFont="1" applyFill="1" applyBorder="1" applyAlignment="1">
      <alignment horizontal="left"/>
    </xf>
    <xf numFmtId="9" fontId="4" fillId="3" borderId="75" xfId="3" applyNumberFormat="1" applyFont="1" applyFill="1" applyBorder="1" applyAlignment="1">
      <alignment horizontal="left"/>
    </xf>
    <xf numFmtId="9" fontId="4" fillId="3" borderId="72" xfId="3" applyNumberFormat="1" applyFont="1" applyFill="1" applyBorder="1" applyAlignment="1">
      <alignment horizontal="left"/>
    </xf>
    <xf numFmtId="9" fontId="4" fillId="3" borderId="80" xfId="3" applyNumberFormat="1" applyFont="1" applyFill="1" applyBorder="1" applyAlignment="1">
      <alignment horizontal="left"/>
    </xf>
    <xf numFmtId="9" fontId="4" fillId="3" borderId="64" xfId="3" applyNumberFormat="1" applyFont="1" applyFill="1" applyBorder="1" applyAlignment="1">
      <alignment horizontal="center"/>
    </xf>
    <xf numFmtId="9" fontId="4" fillId="3" borderId="97" xfId="3" applyNumberFormat="1" applyFont="1" applyFill="1" applyBorder="1" applyAlignment="1">
      <alignment horizontal="left"/>
    </xf>
    <xf numFmtId="9" fontId="4" fillId="4" borderId="64" xfId="3" applyNumberFormat="1" applyFont="1" applyFill="1" applyBorder="1" applyAlignment="1">
      <alignment horizontal="left"/>
    </xf>
    <xf numFmtId="9" fontId="4" fillId="4" borderId="66" xfId="3" applyNumberFormat="1" applyFont="1" applyFill="1" applyBorder="1" applyAlignment="1">
      <alignment horizontal="left"/>
    </xf>
    <xf numFmtId="9" fontId="4" fillId="4" borderId="69" xfId="3" applyNumberFormat="1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0" fontId="15" fillId="0" borderId="0" xfId="4" applyAlignment="1">
      <alignment vertical="top"/>
    </xf>
    <xf numFmtId="0" fontId="15" fillId="0" borderId="0" xfId="4"/>
    <xf numFmtId="0" fontId="4" fillId="3" borderId="98" xfId="0" applyFont="1" applyFill="1" applyBorder="1" applyAlignment="1">
      <alignment horizontal="right" indent="1"/>
    </xf>
    <xf numFmtId="0" fontId="4" fillId="3" borderId="99" xfId="0" applyFont="1" applyFill="1" applyBorder="1" applyAlignment="1" applyProtection="1">
      <alignment horizontal="left"/>
      <protection locked="0"/>
    </xf>
    <xf numFmtId="0" fontId="4" fillId="3" borderId="100" xfId="0" applyFont="1" applyFill="1" applyBorder="1" applyAlignment="1" applyProtection="1">
      <alignment horizontal="left"/>
      <protection locked="0"/>
    </xf>
    <xf numFmtId="0" fontId="18" fillId="4" borderId="87" xfId="0" applyFont="1" applyFill="1" applyBorder="1" applyAlignment="1">
      <alignment horizontal="left" indent="1"/>
    </xf>
    <xf numFmtId="0" fontId="18" fillId="4" borderId="88" xfId="0" applyFont="1" applyFill="1" applyBorder="1" applyAlignment="1">
      <alignment horizontal="left" indent="1"/>
    </xf>
    <xf numFmtId="0" fontId="18" fillId="4" borderId="89" xfId="0" applyFont="1" applyFill="1" applyBorder="1" applyAlignment="1">
      <alignment horizontal="left" indent="1"/>
    </xf>
    <xf numFmtId="0" fontId="18" fillId="4" borderId="90" xfId="0" applyFont="1" applyFill="1" applyBorder="1" applyAlignment="1">
      <alignment horizontal="left" indent="1"/>
    </xf>
    <xf numFmtId="0" fontId="18" fillId="4" borderId="60" xfId="0" applyFont="1" applyFill="1" applyBorder="1" applyAlignment="1">
      <alignment horizontal="left" indent="1"/>
    </xf>
    <xf numFmtId="0" fontId="18" fillId="4" borderId="61" xfId="0" applyFont="1" applyFill="1" applyBorder="1" applyAlignment="1">
      <alignment horizontal="left" indent="1"/>
    </xf>
    <xf numFmtId="0" fontId="18" fillId="4" borderId="91" xfId="0" applyFont="1" applyFill="1" applyBorder="1" applyAlignment="1">
      <alignment horizontal="left"/>
    </xf>
    <xf numFmtId="0" fontId="18" fillId="4" borderId="92" xfId="0" applyFont="1" applyFill="1" applyBorder="1" applyAlignment="1">
      <alignment horizontal="left"/>
    </xf>
    <xf numFmtId="0" fontId="18" fillId="4" borderId="93" xfId="0" applyFont="1" applyFill="1" applyBorder="1" applyAlignment="1">
      <alignment horizontal="left"/>
    </xf>
    <xf numFmtId="0" fontId="18" fillId="4" borderId="94" xfId="0" applyFont="1" applyFill="1" applyBorder="1" applyAlignment="1">
      <alignment horizontal="center" vertical="center"/>
    </xf>
    <xf numFmtId="0" fontId="18" fillId="4" borderId="95" xfId="0" applyFont="1" applyFill="1" applyBorder="1" applyAlignment="1">
      <alignment horizontal="center" vertical="center"/>
    </xf>
    <xf numFmtId="0" fontId="18" fillId="4" borderId="96" xfId="0" applyFont="1" applyFill="1" applyBorder="1" applyAlignment="1">
      <alignment horizontal="center" vertical="center"/>
    </xf>
    <xf numFmtId="0" fontId="4" fillId="7" borderId="68" xfId="0" applyFont="1" applyFill="1" applyBorder="1" applyAlignment="1" applyProtection="1">
      <alignment horizontal="left"/>
      <protection locked="0"/>
    </xf>
    <xf numFmtId="0" fontId="4" fillId="7" borderId="69" xfId="0" applyFont="1" applyFill="1" applyBorder="1" applyAlignment="1" applyProtection="1">
      <alignment horizontal="left"/>
      <protection locked="0"/>
    </xf>
    <xf numFmtId="0" fontId="4" fillId="7" borderId="58" xfId="0" applyFont="1" applyFill="1" applyBorder="1" applyAlignment="1" applyProtection="1">
      <alignment horizontal="left"/>
      <protection locked="0"/>
    </xf>
    <xf numFmtId="0" fontId="4" fillId="7" borderId="66" xfId="0" applyFont="1" applyFill="1" applyBorder="1" applyAlignment="1" applyProtection="1">
      <alignment horizontal="left"/>
      <protection locked="0"/>
    </xf>
    <xf numFmtId="0" fontId="4" fillId="7" borderId="71" xfId="0" applyFont="1" applyFill="1" applyBorder="1" applyAlignment="1" applyProtection="1">
      <alignment horizontal="left"/>
      <protection locked="0"/>
    </xf>
    <xf numFmtId="0" fontId="4" fillId="7" borderId="72" xfId="0" applyFont="1" applyFill="1" applyBorder="1" applyAlignment="1" applyProtection="1">
      <alignment horizontal="left"/>
      <protection locked="0"/>
    </xf>
    <xf numFmtId="0" fontId="0" fillId="4" borderId="7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54" xfId="0" applyFill="1" applyBorder="1" applyAlignment="1">
      <alignment horizontal="left"/>
    </xf>
    <xf numFmtId="0" fontId="2" fillId="4" borderId="29" xfId="0" applyFont="1" applyFill="1" applyBorder="1" applyAlignment="1">
      <alignment horizontal="left" vertical="top" wrapText="1"/>
    </xf>
    <xf numFmtId="0" fontId="2" fillId="4" borderId="26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 vertical="top" wrapText="1"/>
    </xf>
    <xf numFmtId="0" fontId="2" fillId="4" borderId="28" xfId="0" applyFont="1" applyFill="1" applyBorder="1" applyAlignment="1">
      <alignment horizontal="left" wrapText="1"/>
    </xf>
    <xf numFmtId="0" fontId="2" fillId="4" borderId="30" xfId="0" applyFont="1" applyFill="1" applyBorder="1" applyAlignment="1">
      <alignment horizontal="left" wrapText="1"/>
    </xf>
    <xf numFmtId="166" fontId="0" fillId="3" borderId="1" xfId="0" applyNumberFormat="1" applyFill="1" applyBorder="1" applyAlignment="1">
      <alignment horizontal="left"/>
    </xf>
    <xf numFmtId="166" fontId="0" fillId="3" borderId="3" xfId="0" applyNumberFormat="1" applyFill="1" applyBorder="1" applyAlignment="1">
      <alignment horizontal="left"/>
    </xf>
    <xf numFmtId="10" fontId="0" fillId="3" borderId="1" xfId="3" applyNumberFormat="1" applyFont="1" applyFill="1" applyBorder="1" applyAlignment="1">
      <alignment horizontal="left"/>
    </xf>
    <xf numFmtId="10" fontId="0" fillId="3" borderId="3" xfId="3" applyNumberFormat="1" applyFont="1" applyFill="1" applyBorder="1" applyAlignment="1">
      <alignment horizontal="left"/>
    </xf>
    <xf numFmtId="44" fontId="0" fillId="3" borderId="54" xfId="0" applyNumberFormat="1" applyFill="1" applyBorder="1" applyAlignment="1">
      <alignment horizontal="left"/>
    </xf>
    <xf numFmtId="44" fontId="0" fillId="3" borderId="20" xfId="0" applyNumberFormat="1" applyFill="1" applyBorder="1" applyAlignment="1">
      <alignment horizontal="left"/>
    </xf>
    <xf numFmtId="166" fontId="0" fillId="0" borderId="1" xfId="0" applyNumberFormat="1" applyFill="1" applyBorder="1" applyAlignment="1" applyProtection="1">
      <alignment horizontal="left"/>
      <protection locked="0"/>
    </xf>
    <xf numFmtId="166" fontId="0" fillId="0" borderId="3" xfId="0" applyNumberFormat="1" applyFill="1" applyBorder="1" applyAlignment="1" applyProtection="1">
      <alignment horizontal="left"/>
      <protection locked="0"/>
    </xf>
    <xf numFmtId="1" fontId="0" fillId="0" borderId="4" xfId="0" applyNumberFormat="1" applyFill="1" applyBorder="1" applyAlignment="1" applyProtection="1">
      <alignment horizontal="left"/>
      <protection locked="0"/>
    </xf>
    <xf numFmtId="1" fontId="0" fillId="0" borderId="5" xfId="0" applyNumberFormat="1" applyFill="1" applyBorder="1" applyAlignment="1" applyProtection="1">
      <alignment horizontal="left"/>
      <protection locked="0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2" fillId="4" borderId="39" xfId="0" applyFont="1" applyFill="1" applyBorder="1" applyAlignment="1">
      <alignment horizontal="left" wrapText="1"/>
    </xf>
    <xf numFmtId="0" fontId="2" fillId="4" borderId="40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2" fillId="4" borderId="35" xfId="0" applyFont="1" applyFill="1" applyBorder="1" applyAlignment="1">
      <alignment horizontal="left" wrapText="1"/>
    </xf>
    <xf numFmtId="0" fontId="3" fillId="4" borderId="44" xfId="0" applyFont="1" applyFill="1" applyBorder="1" applyAlignment="1">
      <alignment horizontal="left"/>
    </xf>
    <xf numFmtId="0" fontId="3" fillId="4" borderId="50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left" wrapText="1"/>
    </xf>
    <xf numFmtId="0" fontId="3" fillId="4" borderId="48" xfId="0" applyFont="1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37" fontId="2" fillId="3" borderId="15" xfId="0" applyNumberFormat="1" applyFont="1" applyFill="1" applyBorder="1" applyAlignment="1">
      <alignment horizontal="left"/>
    </xf>
    <xf numFmtId="37" fontId="2" fillId="3" borderId="21" xfId="0" applyNumberFormat="1" applyFont="1" applyFill="1" applyBorder="1" applyAlignment="1">
      <alignment horizontal="left"/>
    </xf>
    <xf numFmtId="37" fontId="0" fillId="0" borderId="9" xfId="0" applyNumberFormat="1" applyBorder="1" applyAlignment="1" applyProtection="1">
      <alignment horizontal="left"/>
      <protection locked="0"/>
    </xf>
    <xf numFmtId="37" fontId="0" fillId="0" borderId="17" xfId="0" applyNumberFormat="1" applyBorder="1" applyAlignment="1" applyProtection="1">
      <alignment horizontal="left"/>
      <protection locked="0"/>
    </xf>
    <xf numFmtId="0" fontId="2" fillId="4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168" fontId="0" fillId="3" borderId="42" xfId="0" applyNumberFormat="1" applyFill="1" applyBorder="1" applyAlignment="1">
      <alignment horizontal="left"/>
    </xf>
    <xf numFmtId="168" fontId="0" fillId="3" borderId="2" xfId="0" applyNumberFormat="1" applyFill="1" applyBorder="1" applyAlignment="1">
      <alignment horizontal="left"/>
    </xf>
    <xf numFmtId="168" fontId="0" fillId="3" borderId="42" xfId="0" applyNumberFormat="1" applyFill="1" applyBorder="1" applyAlignment="1">
      <alignment horizontal="left" vertical="center"/>
    </xf>
    <xf numFmtId="168" fontId="0" fillId="3" borderId="2" xfId="0" applyNumberForma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left" vertical="center" wrapText="1"/>
    </xf>
    <xf numFmtId="0" fontId="2" fillId="4" borderId="40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top" wrapText="1"/>
    </xf>
    <xf numFmtId="0" fontId="3" fillId="4" borderId="37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BDC51A-56C1-447B-850A-EBE16DA4E451}" name="DCAS_EE_list" displayName="DCAS_EE_list" ref="A23:S145" totalsRowShown="0" headerRowDxfId="10" headerRowBorderDxfId="9" tableBorderDxfId="8">
  <autoFilter ref="A23:S145" xr:uid="{99D3DEF9-F7D0-42FA-8D95-A34139674FB7}"/>
  <tableColumns count="19">
    <tableColumn id="1" xr3:uid="{40F7F104-43F9-4CDA-A1AA-78A315A0CE86}" name="01 Advanced Metering Systems"/>
    <tableColumn id="2" xr3:uid="{6643C590-5F14-4D69-8408-6C049DD8ECB9}" name="02 Boiler Plant"/>
    <tableColumn id="3" xr3:uid="{EE14D0C2-0A69-4937-BA76-4C672FC259EC}" name="03 Building Automation Systems"/>
    <tableColumn id="4" xr3:uid="{FDE3C139-C73C-4C0C-BC04-193E3493D6A4}" name="04 Building Envelope"/>
    <tableColumn id="5" xr3:uid="{9224E69C-1E86-42B3-9846-CCB0A749C6ED}" name="05 Chilled Water Hot Water And Steam Distribution Systems"/>
    <tableColumn id="6" xr3:uid="{8822CE25-2096-40F4-B6E3-85E97B816A16}" name="06 Chiller Plant"/>
    <tableColumn id="7" xr3:uid="{9915E525-94D7-4C6D-9FBF-A3AD80043AAC}" name="07 Conveyance Systems"/>
    <tableColumn id="8" xr3:uid="{9EB00B88-850B-4DF3-B5B1-456C9AADE491}" name="08 Data Center"/>
    <tableColumn id="9" xr3:uid="{A4765D60-D26F-4F21-9749-788A2BABA619}" name="09 Distributed Generation"/>
    <tableColumn id="10" xr3:uid="{4D082A95-9B28-40A4-8ACE-3FA69DA3D4E2}" name="10 Electrical Peak Shaving Load Shifting"/>
    <tableColumn id="11" xr3:uid="{B7AC01E2-4D4A-4E89-9CE0-DEB496850349}" name="11 Energy Distribution Systems"/>
    <tableColumn id="12" xr3:uid="{8B2015E6-2314-4E2A-9CE3-72DF134492E6}" name="12 Lighting"/>
    <tableColumn id="13" xr3:uid="{384864BB-4213-467A-910D-8AF0639570C7}" name="13 Other Electric Motors And Drives"/>
    <tableColumn id="14" xr3:uid="{21D73A40-5598-4714-AFAB-A6E2CA6BA143}" name="14 HVAC" dataDxfId="7"/>
    <tableColumn id="15" xr3:uid="{C4A6A558-2162-4F2A-92D7-5D7411BF3BB3}" name="15 Plug Loads"/>
    <tableColumn id="16" xr3:uid="{8C73C621-713C-4BE6-9CB7-3671A72A20DB}" name="16 Refrigeration"/>
    <tableColumn id="18" xr3:uid="{23D4E01A-93EB-4711-A897-FB4BDFE96CDE}" name="18 Service Hot Water Systems"/>
    <tableColumn id="19" xr3:uid="{7E1CBDAC-6FF2-49CB-9B6E-69093F81BED3}" name="20 Water And Sewer Conservation Systems"/>
    <tableColumn id="20" xr3:uid="{1698F811-CBAA-48DC-BABC-D4BF1398213C}" name="19 Uncategorize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D59DAA-BEF1-4A64-9D25-8933F11D968B}" name="NYSERDA_RE_list" displayName="NYSERDA_RE_list" ref="A9:A18" totalsRowShown="0" dataDxfId="6">
  <autoFilter ref="A9:A18" xr:uid="{3C0F2389-D6BD-4B50-915B-D79D231FC330}"/>
  <tableColumns count="1">
    <tableColumn id="1" xr3:uid="{B7EFEC23-D781-4C8F-A4A7-FA3519C1BFFB}" name="Renewable energy systems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D041419-242B-42E0-A192-F5505439D402}" name="Measure_list" displayName="Measure_list" ref="A3:A6" totalsRowShown="0" headerRowDxfId="4" headerRowBorderDxfId="3" tableBorderDxfId="2" totalsRowBorderDxfId="1">
  <autoFilter ref="A3:A6" xr:uid="{E1B7A426-691B-449C-A76E-FAACAC569EC3}"/>
  <tableColumns count="1">
    <tableColumn id="1" xr3:uid="{D311273F-0C73-4DA4-9367-6F7B6E1C24FB}" name="Measure type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E944EB-5255-4BE4-8C28-7278BEE5E24E}" name="Units_list" displayName="Units_list" ref="C3:C8" totalsRowShown="0">
  <autoFilter ref="C3:C8" xr:uid="{23153DFF-F19A-4849-81DA-49C77587852D}"/>
  <tableColumns count="1">
    <tableColumn id="1" xr3:uid="{BC40F7D7-0AB1-4CDD-8AEA-05BE4683F028}" name="Unit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B6D3045-CD95-427B-BF6C-5A349B50F484}" name="Locations_list" displayName="Locations_list" ref="E3:E12" totalsRowShown="0">
  <autoFilter ref="E3:E12" xr:uid="{5917DEA7-42B9-4CBE-82BA-088B4683942E}"/>
  <tableColumns count="1">
    <tableColumn id="1" xr3:uid="{1EE873C9-51D7-4536-A6E4-6A6168315C95}" name="Building locat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1.nyc.gov/assets/buildings/apps/pdf_viewer/viewer.html?file=2014CC_BC_Chapter_3_Use_and_Occupancy_Classification.pdf&amp;section=conscode_2014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93A1-0C9D-4861-81D2-0468733DC52B}">
  <dimension ref="B1:F38"/>
  <sheetViews>
    <sheetView showGridLines="0" zoomScaleNormal="100" workbookViewId="0">
      <selection activeCell="B9" sqref="B9:F9"/>
    </sheetView>
  </sheetViews>
  <sheetFormatPr defaultRowHeight="14.5" x14ac:dyDescent="0.35"/>
  <cols>
    <col min="1" max="1" width="1.54296875" customWidth="1"/>
    <col min="2" max="2" width="42.54296875" customWidth="1"/>
    <col min="3" max="5" width="22.54296875" customWidth="1"/>
    <col min="6" max="6" width="39.1796875" customWidth="1"/>
  </cols>
  <sheetData>
    <row r="1" spans="2:6" x14ac:dyDescent="0.35">
      <c r="B1" s="34" t="s">
        <v>591</v>
      </c>
    </row>
    <row r="2" spans="2:6" ht="15" thickBot="1" x14ac:dyDescent="0.4"/>
    <row r="3" spans="2:6" s="217" customFormat="1" ht="20.149999999999999" customHeight="1" thickBot="1" x14ac:dyDescent="0.4">
      <c r="B3" s="323" t="s">
        <v>608</v>
      </c>
      <c r="C3" s="324"/>
      <c r="D3" s="324"/>
      <c r="E3" s="324"/>
      <c r="F3" s="325"/>
    </row>
    <row r="4" spans="2:6" s="218" customFormat="1" x14ac:dyDescent="0.35">
      <c r="B4" s="219" t="s">
        <v>604</v>
      </c>
      <c r="C4" s="330"/>
      <c r="D4" s="330"/>
      <c r="E4" s="330"/>
      <c r="F4" s="331"/>
    </row>
    <row r="5" spans="2:6" s="218" customFormat="1" x14ac:dyDescent="0.35">
      <c r="B5" s="220" t="s">
        <v>605</v>
      </c>
      <c r="C5" s="328"/>
      <c r="D5" s="328"/>
      <c r="E5" s="328"/>
      <c r="F5" s="329"/>
    </row>
    <row r="6" spans="2:6" s="218" customFormat="1" x14ac:dyDescent="0.35">
      <c r="B6" s="220" t="s">
        <v>606</v>
      </c>
      <c r="C6" s="328"/>
      <c r="D6" s="328"/>
      <c r="E6" s="328"/>
      <c r="F6" s="329"/>
    </row>
    <row r="7" spans="2:6" s="218" customFormat="1" ht="15" thickBot="1" x14ac:dyDescent="0.4">
      <c r="B7" s="221" t="s">
        <v>607</v>
      </c>
      <c r="C7" s="326"/>
      <c r="D7" s="326"/>
      <c r="E7" s="326"/>
      <c r="F7" s="327"/>
    </row>
    <row r="8" spans="2:6" s="218" customFormat="1" ht="15" thickBot="1" x14ac:dyDescent="0.4">
      <c r="B8" s="311"/>
      <c r="C8" s="312"/>
      <c r="D8" s="312"/>
      <c r="E8" s="312"/>
      <c r="F8" s="313"/>
    </row>
    <row r="9" spans="2:6" s="217" customFormat="1" ht="20.149999999999999" customHeight="1" thickBot="1" x14ac:dyDescent="0.4">
      <c r="B9" s="323" t="s">
        <v>609</v>
      </c>
      <c r="C9" s="324"/>
      <c r="D9" s="324"/>
      <c r="E9" s="324"/>
      <c r="F9" s="325"/>
    </row>
    <row r="10" spans="2:6" s="218" customFormat="1" x14ac:dyDescent="0.35">
      <c r="B10" s="222"/>
      <c r="C10" s="223" t="s">
        <v>610</v>
      </c>
      <c r="D10" s="224" t="s">
        <v>611</v>
      </c>
      <c r="E10" s="224" t="s">
        <v>617</v>
      </c>
      <c r="F10" s="225" t="s">
        <v>628</v>
      </c>
    </row>
    <row r="11" spans="2:6" s="218" customFormat="1" x14ac:dyDescent="0.35">
      <c r="B11" s="226" t="s">
        <v>622</v>
      </c>
      <c r="C11" s="227"/>
      <c r="D11" s="228"/>
      <c r="E11" s="228"/>
      <c r="F11" s="229"/>
    </row>
    <row r="12" spans="2:6" s="218" customFormat="1" x14ac:dyDescent="0.35">
      <c r="B12" s="230" t="s">
        <v>623</v>
      </c>
      <c r="C12" s="231">
        <f>'4 Savings Analysis'!E5</f>
        <v>0</v>
      </c>
      <c r="D12" s="214">
        <f>C12-'4 Savings Analysis'!$J$115</f>
        <v>0</v>
      </c>
      <c r="E12" s="214">
        <f>C12-D12</f>
        <v>0</v>
      </c>
      <c r="F12" s="299" t="str">
        <f>IF(AND(C12=0, D12&gt;0),"New usage, no baseline electricity usage",IFERROR((C12-D12)/C12,"No change"))</f>
        <v>No change</v>
      </c>
    </row>
    <row r="13" spans="2:6" s="218" customFormat="1" x14ac:dyDescent="0.35">
      <c r="B13" s="230" t="s">
        <v>624</v>
      </c>
      <c r="C13" s="231">
        <f>'4 Savings Analysis'!E6</f>
        <v>0</v>
      </c>
      <c r="D13" s="214">
        <f>C13-'4 Savings Analysis'!$K$115</f>
        <v>0</v>
      </c>
      <c r="E13" s="214">
        <f t="shared" ref="E13:E16" si="0">C13-D13</f>
        <v>0</v>
      </c>
      <c r="F13" s="299" t="str">
        <f>IF(AND(C13=0, D13&gt;0),"New usage, no baseline natural gas usage",IFERROR((C13-D13)/C13,"No change"))</f>
        <v>No change</v>
      </c>
    </row>
    <row r="14" spans="2:6" s="218" customFormat="1" x14ac:dyDescent="0.35">
      <c r="B14" s="230" t="s">
        <v>625</v>
      </c>
      <c r="C14" s="231">
        <f>'4 Savings Analysis'!E7</f>
        <v>0</v>
      </c>
      <c r="D14" s="214">
        <f>C14-'4 Savings Analysis'!$L$115</f>
        <v>0</v>
      </c>
      <c r="E14" s="214">
        <f t="shared" si="0"/>
        <v>0</v>
      </c>
      <c r="F14" s="299" t="str">
        <f>IF(AND(C14=0, D14&gt;0),"New usage, no baseline #2 fuel oil usage",IFERROR((C14-D14)/C14,"No change"))</f>
        <v>No change</v>
      </c>
    </row>
    <row r="15" spans="2:6" s="218" customFormat="1" x14ac:dyDescent="0.35">
      <c r="B15" s="230" t="s">
        <v>626</v>
      </c>
      <c r="C15" s="231">
        <f>'4 Savings Analysis'!E8</f>
        <v>0</v>
      </c>
      <c r="D15" s="214">
        <f>C15-'4 Savings Analysis'!$M$115</f>
        <v>0</v>
      </c>
      <c r="E15" s="214">
        <f t="shared" si="0"/>
        <v>0</v>
      </c>
      <c r="F15" s="299" t="str">
        <f>IF(AND(C15=0, D15&gt;0),"New usage, no baseline #4 fuel oil usage",IFERROR((C15-D15)/C15,"No change"))</f>
        <v>No change</v>
      </c>
    </row>
    <row r="16" spans="2:6" s="218" customFormat="1" ht="15" thickBot="1" x14ac:dyDescent="0.4">
      <c r="B16" s="232" t="s">
        <v>627</v>
      </c>
      <c r="C16" s="231">
        <f>'4 Savings Analysis'!E9</f>
        <v>0</v>
      </c>
      <c r="D16" s="215">
        <f>C16-'4 Savings Analysis'!$N$115</f>
        <v>0</v>
      </c>
      <c r="E16" s="215">
        <f t="shared" si="0"/>
        <v>0</v>
      </c>
      <c r="F16" s="299" t="str">
        <f>IF(AND(C16=0, D16&gt;0),"New usage, no baseline district steam usage",IFERROR((C16-D16)/C16,"No change"))</f>
        <v>No change</v>
      </c>
    </row>
    <row r="17" spans="2:6" s="218" customFormat="1" ht="15" thickBot="1" x14ac:dyDescent="0.4">
      <c r="B17" s="233" t="s">
        <v>629</v>
      </c>
      <c r="C17" s="234">
        <f>'4 Savings Analysis'!G10</f>
        <v>0</v>
      </c>
      <c r="D17" s="235">
        <f>C17-E17</f>
        <v>0</v>
      </c>
      <c r="E17" s="235">
        <f>'4 Savings Analysis'!$O$115</f>
        <v>0</v>
      </c>
      <c r="F17" s="300" t="str">
        <f>IFERROR(E17/C17,"")</f>
        <v/>
      </c>
    </row>
    <row r="18" spans="2:6" s="218" customFormat="1" x14ac:dyDescent="0.35">
      <c r="B18" s="222"/>
      <c r="C18" s="236"/>
      <c r="D18" s="237"/>
      <c r="E18" s="237"/>
      <c r="F18" s="301"/>
    </row>
    <row r="19" spans="2:6" s="218" customFormat="1" x14ac:dyDescent="0.35">
      <c r="B19" s="226" t="s">
        <v>621</v>
      </c>
      <c r="C19" s="227"/>
      <c r="D19" s="228"/>
      <c r="E19" s="228"/>
      <c r="F19" s="299"/>
    </row>
    <row r="20" spans="2:6" s="218" customFormat="1" x14ac:dyDescent="0.35">
      <c r="B20" s="230" t="s">
        <v>0</v>
      </c>
      <c r="C20" s="238">
        <f>C12*'4 Savings Analysis'!F5</f>
        <v>0</v>
      </c>
      <c r="D20" s="239">
        <f>D12*'4 Savings Analysis'!F5</f>
        <v>0</v>
      </c>
      <c r="E20" s="239">
        <f>C20-D20</f>
        <v>0</v>
      </c>
      <c r="F20" s="299" t="str">
        <f>IF(AND(C20=0, D20&gt;0),"New usage, no baseline electricity usage",IFERROR((C20-D20)/C20,"No change"))</f>
        <v>No change</v>
      </c>
    </row>
    <row r="21" spans="2:6" s="218" customFormat="1" x14ac:dyDescent="0.35">
      <c r="B21" s="230" t="s">
        <v>522</v>
      </c>
      <c r="C21" s="238">
        <f>C13*'4 Savings Analysis'!F6</f>
        <v>0</v>
      </c>
      <c r="D21" s="239">
        <f>D13*'4 Savings Analysis'!F6</f>
        <v>0</v>
      </c>
      <c r="E21" s="239">
        <f t="shared" ref="E21:E24" si="1">C21-D21</f>
        <v>0</v>
      </c>
      <c r="F21" s="299" t="str">
        <f>IF(AND(C21=0, D21&gt;0),"New usage, no baseline natural gas usage",IFERROR((C21-D21)/C21,"No change"))</f>
        <v>No change</v>
      </c>
    </row>
    <row r="22" spans="2:6" s="218" customFormat="1" x14ac:dyDescent="0.35">
      <c r="B22" s="230" t="s">
        <v>517</v>
      </c>
      <c r="C22" s="238">
        <f>C14*'4 Savings Analysis'!F7</f>
        <v>0</v>
      </c>
      <c r="D22" s="239">
        <f>D14*'4 Savings Analysis'!F7</f>
        <v>0</v>
      </c>
      <c r="E22" s="239">
        <f t="shared" si="1"/>
        <v>0</v>
      </c>
      <c r="F22" s="299" t="str">
        <f>IF(AND(C22=0, D22&gt;0),"New usage, no baseline #2 fuel usage",IFERROR((C22-D22)/C22,"No change"))</f>
        <v>No change</v>
      </c>
    </row>
    <row r="23" spans="2:6" s="218" customFormat="1" x14ac:dyDescent="0.35">
      <c r="B23" s="230" t="s">
        <v>519</v>
      </c>
      <c r="C23" s="238">
        <f>C15*'4 Savings Analysis'!F8</f>
        <v>0</v>
      </c>
      <c r="D23" s="239">
        <f>D15*'4 Savings Analysis'!F8</f>
        <v>0</v>
      </c>
      <c r="E23" s="239">
        <f t="shared" si="1"/>
        <v>0</v>
      </c>
      <c r="F23" s="299" t="str">
        <f>IF(AND(C23=0, D23&gt;0),"New usage, no baseline #4 fuel oil usage",IFERROR((C23-D23)/C23,"No change"))</f>
        <v>No change</v>
      </c>
    </row>
    <row r="24" spans="2:6" s="218" customFormat="1" ht="15" thickBot="1" x14ac:dyDescent="0.4">
      <c r="B24" s="232" t="s">
        <v>520</v>
      </c>
      <c r="C24" s="240">
        <f>C16*'4 Savings Analysis'!F9</f>
        <v>0</v>
      </c>
      <c r="D24" s="241">
        <f>D16*'4 Savings Analysis'!F9</f>
        <v>0</v>
      </c>
      <c r="E24" s="241">
        <f t="shared" si="1"/>
        <v>0</v>
      </c>
      <c r="F24" s="299" t="str">
        <f>IF(AND(C24=0, D24&gt;0),"New usage, no baseline district steam usage",IFERROR((C24-D24)/C24,"No change"))</f>
        <v>No change</v>
      </c>
    </row>
    <row r="25" spans="2:6" s="218" customFormat="1" ht="15" thickBot="1" x14ac:dyDescent="0.4">
      <c r="B25" s="233" t="s">
        <v>630</v>
      </c>
      <c r="C25" s="242">
        <f>SUM(C20:C24)</f>
        <v>0</v>
      </c>
      <c r="D25" s="242">
        <f t="shared" ref="D25" si="2">SUM(D20:D24)</f>
        <v>0</v>
      </c>
      <c r="E25" s="243">
        <f>C25-D25</f>
        <v>0</v>
      </c>
      <c r="F25" s="300" t="str">
        <f>IFERROR(E25/C25,"")</f>
        <v/>
      </c>
    </row>
    <row r="26" spans="2:6" s="218" customFormat="1" ht="15" thickBot="1" x14ac:dyDescent="0.4">
      <c r="B26" s="244"/>
      <c r="C26" s="245"/>
      <c r="D26" s="246"/>
      <c r="E26" s="246"/>
      <c r="F26" s="302"/>
    </row>
    <row r="27" spans="2:6" s="218" customFormat="1" ht="15" thickBot="1" x14ac:dyDescent="0.4">
      <c r="B27" s="247" t="s">
        <v>613</v>
      </c>
      <c r="C27" s="248"/>
      <c r="D27" s="249"/>
      <c r="E27" s="243">
        <f>'4 Savings Analysis'!R115</f>
        <v>0</v>
      </c>
      <c r="F27" s="300"/>
    </row>
    <row r="28" spans="2:6" s="218" customFormat="1" ht="15" thickBot="1" x14ac:dyDescent="0.4">
      <c r="B28" s="244"/>
      <c r="C28" s="245"/>
      <c r="D28" s="246"/>
      <c r="E28" s="246"/>
      <c r="F28" s="302"/>
    </row>
    <row r="29" spans="2:6" s="218" customFormat="1" x14ac:dyDescent="0.35">
      <c r="B29" s="250" t="s">
        <v>614</v>
      </c>
      <c r="C29" s="251"/>
      <c r="D29" s="252"/>
      <c r="E29" s="252"/>
      <c r="F29" s="303"/>
    </row>
    <row r="30" spans="2:6" s="218" customFormat="1" x14ac:dyDescent="0.35">
      <c r="B30" s="230" t="s">
        <v>615</v>
      </c>
      <c r="C30" s="238" t="str">
        <f>'5 Local Law 97 Analysis'!D11</f>
        <v/>
      </c>
      <c r="D30" s="239" t="str">
        <f>IFERROR(C30-'5 Local Law 97 Analysis'!D13,"")</f>
        <v/>
      </c>
      <c r="E30" s="239" t="str">
        <f>IFERROR(C30-D30,"")</f>
        <v/>
      </c>
      <c r="F30" s="299" t="str">
        <f>IF(AND(C30=0, D30=0),"No penalty",IFERROR((C30-D30)/C30,"No penalty"))</f>
        <v>No penalty</v>
      </c>
    </row>
    <row r="31" spans="2:6" s="218" customFormat="1" ht="15" thickBot="1" x14ac:dyDescent="0.4">
      <c r="B31" s="253" t="s">
        <v>616</v>
      </c>
      <c r="C31" s="254" t="str">
        <f>'5 Local Law 97 Analysis'!E11</f>
        <v/>
      </c>
      <c r="D31" s="255" t="str">
        <f>IFERROR(C31-'5 Local Law 97 Analysis'!E13,"")</f>
        <v/>
      </c>
      <c r="E31" s="255" t="str">
        <f>IFERROR(C31-D31,"")</f>
        <v/>
      </c>
      <c r="F31" s="304" t="str">
        <f>IF(AND(C31=0, D31=0),"No penalty",IFERROR((C31-D31)/C31,"No penalty"))</f>
        <v>No penalty</v>
      </c>
    </row>
    <row r="32" spans="2:6" s="218" customFormat="1" ht="15" thickBot="1" x14ac:dyDescent="0.4">
      <c r="B32" s="244"/>
      <c r="C32" s="245"/>
      <c r="D32" s="246"/>
      <c r="E32" s="246"/>
      <c r="F32" s="302"/>
    </row>
    <row r="33" spans="2:6" s="218" customFormat="1" x14ac:dyDescent="0.35">
      <c r="B33" s="320" t="s">
        <v>631</v>
      </c>
      <c r="C33" s="321"/>
      <c r="D33" s="322"/>
      <c r="E33" s="256"/>
      <c r="F33" s="305"/>
    </row>
    <row r="34" spans="2:6" s="218" customFormat="1" x14ac:dyDescent="0.35">
      <c r="B34" s="317" t="s">
        <v>632</v>
      </c>
      <c r="C34" s="318"/>
      <c r="D34" s="319"/>
      <c r="E34" s="257">
        <f>E25+E27</f>
        <v>0</v>
      </c>
      <c r="F34" s="306" t="str">
        <f>IFERROR(E34/C25,"")</f>
        <v/>
      </c>
    </row>
    <row r="35" spans="2:6" s="218" customFormat="1" x14ac:dyDescent="0.35">
      <c r="B35" s="317" t="s">
        <v>619</v>
      </c>
      <c r="C35" s="318"/>
      <c r="D35" s="319"/>
      <c r="E35" s="258">
        <f>IFERROR(E25+E27+E30,0)</f>
        <v>0</v>
      </c>
      <c r="F35" s="306" t="str">
        <f>IFERROR(E35/(C25+C30),"")</f>
        <v/>
      </c>
    </row>
    <row r="36" spans="2:6" s="218" customFormat="1" ht="15" thickBot="1" x14ac:dyDescent="0.4">
      <c r="B36" s="314" t="s">
        <v>618</v>
      </c>
      <c r="C36" s="315"/>
      <c r="D36" s="316"/>
      <c r="E36" s="259">
        <f>IFERROR(E25+E27+E31,0)</f>
        <v>0</v>
      </c>
      <c r="F36" s="307" t="str">
        <f>IFERROR(E36/(C25+C31),"")</f>
        <v/>
      </c>
    </row>
    <row r="37" spans="2:6" s="218" customFormat="1" x14ac:dyDescent="0.35"/>
    <row r="38" spans="2:6" s="218" customFormat="1" x14ac:dyDescent="0.35"/>
  </sheetData>
  <sheetProtection algorithmName="SHA-512" hashValue="ZbYZsxETiZFiQz8YpXCEua0a38RoYEF4HfBktv7dbMRZa63Bcv5ISrbuobKvR0iH5ElBURSygBTwtl5bcDPqqg==" saltValue="flCtbFZ19te0beojspQwRw==" spinCount="100000" sheet="1" objects="1" scenarios="1"/>
  <mergeCells count="10">
    <mergeCell ref="B36:D36"/>
    <mergeCell ref="B35:D35"/>
    <mergeCell ref="B34:D34"/>
    <mergeCell ref="B33:D33"/>
    <mergeCell ref="B3:F3"/>
    <mergeCell ref="C7:F7"/>
    <mergeCell ref="C6:F6"/>
    <mergeCell ref="C5:F5"/>
    <mergeCell ref="C4:F4"/>
    <mergeCell ref="B9:F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17AD-1EFA-435B-8738-A986A5A57588}">
  <dimension ref="B1:BB17"/>
  <sheetViews>
    <sheetView showGridLines="0" zoomScaleNormal="100" workbookViewId="0">
      <selection activeCell="G19" sqref="G19"/>
    </sheetView>
  </sheetViews>
  <sheetFormatPr defaultColWidth="14.54296875" defaultRowHeight="14.5" x14ac:dyDescent="0.35"/>
  <cols>
    <col min="1" max="1" width="1.54296875" customWidth="1"/>
    <col min="2" max="4" width="10.54296875" customWidth="1"/>
  </cols>
  <sheetData>
    <row r="1" spans="2:54" x14ac:dyDescent="0.35">
      <c r="B1" s="34" t="s">
        <v>592</v>
      </c>
      <c r="D1" s="34"/>
    </row>
    <row r="3" spans="2:54" x14ac:dyDescent="0.35">
      <c r="B3" s="147" t="s">
        <v>579</v>
      </c>
      <c r="C3" s="148"/>
      <c r="D3" s="148"/>
      <c r="E3" s="260">
        <f>ROUNDDOWN('3 Construction Scope'!D6,0)</f>
        <v>0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9"/>
    </row>
    <row r="4" spans="2:54" x14ac:dyDescent="0.35">
      <c r="B4" s="150"/>
      <c r="C4" s="187"/>
      <c r="D4" s="187"/>
      <c r="E4" s="188">
        <f>'3 Construction Scope'!$D$7</f>
        <v>0</v>
      </c>
      <c r="F4" s="188">
        <f>E4+1</f>
        <v>1</v>
      </c>
      <c r="G4" s="188">
        <f t="shared" ref="G4:BA4" si="0">F4+1</f>
        <v>2</v>
      </c>
      <c r="H4" s="188">
        <f t="shared" si="0"/>
        <v>3</v>
      </c>
      <c r="I4" s="188">
        <f t="shared" si="0"/>
        <v>4</v>
      </c>
      <c r="J4" s="188">
        <f t="shared" si="0"/>
        <v>5</v>
      </c>
      <c r="K4" s="188">
        <f t="shared" si="0"/>
        <v>6</v>
      </c>
      <c r="L4" s="188">
        <f t="shared" si="0"/>
        <v>7</v>
      </c>
      <c r="M4" s="188">
        <f t="shared" si="0"/>
        <v>8</v>
      </c>
      <c r="N4" s="188">
        <f t="shared" si="0"/>
        <v>9</v>
      </c>
      <c r="O4" s="188">
        <f t="shared" si="0"/>
        <v>10</v>
      </c>
      <c r="P4" s="188">
        <f t="shared" si="0"/>
        <v>11</v>
      </c>
      <c r="Q4" s="188">
        <f t="shared" si="0"/>
        <v>12</v>
      </c>
      <c r="R4" s="188">
        <f t="shared" si="0"/>
        <v>13</v>
      </c>
      <c r="S4" s="188">
        <f t="shared" si="0"/>
        <v>14</v>
      </c>
      <c r="T4" s="188">
        <f t="shared" si="0"/>
        <v>15</v>
      </c>
      <c r="U4" s="188">
        <f t="shared" si="0"/>
        <v>16</v>
      </c>
      <c r="V4" s="188">
        <f t="shared" si="0"/>
        <v>17</v>
      </c>
      <c r="W4" s="188">
        <f t="shared" si="0"/>
        <v>18</v>
      </c>
      <c r="X4" s="188">
        <f t="shared" si="0"/>
        <v>19</v>
      </c>
      <c r="Y4" s="188">
        <f t="shared" si="0"/>
        <v>20</v>
      </c>
      <c r="Z4" s="188">
        <f t="shared" si="0"/>
        <v>21</v>
      </c>
      <c r="AA4" s="188">
        <f t="shared" si="0"/>
        <v>22</v>
      </c>
      <c r="AB4" s="188">
        <f t="shared" si="0"/>
        <v>23</v>
      </c>
      <c r="AC4" s="188">
        <f t="shared" si="0"/>
        <v>24</v>
      </c>
      <c r="AD4" s="188">
        <f t="shared" si="0"/>
        <v>25</v>
      </c>
      <c r="AE4" s="188">
        <f t="shared" si="0"/>
        <v>26</v>
      </c>
      <c r="AF4" s="188">
        <f t="shared" si="0"/>
        <v>27</v>
      </c>
      <c r="AG4" s="188">
        <f t="shared" si="0"/>
        <v>28</v>
      </c>
      <c r="AH4" s="188">
        <f t="shared" si="0"/>
        <v>29</v>
      </c>
      <c r="AI4" s="188">
        <f t="shared" si="0"/>
        <v>30</v>
      </c>
      <c r="AJ4" s="188">
        <f t="shared" si="0"/>
        <v>31</v>
      </c>
      <c r="AK4" s="188">
        <f t="shared" si="0"/>
        <v>32</v>
      </c>
      <c r="AL4" s="188">
        <f t="shared" si="0"/>
        <v>33</v>
      </c>
      <c r="AM4" s="188">
        <f t="shared" si="0"/>
        <v>34</v>
      </c>
      <c r="AN4" s="188">
        <f t="shared" si="0"/>
        <v>35</v>
      </c>
      <c r="AO4" s="188">
        <f t="shared" si="0"/>
        <v>36</v>
      </c>
      <c r="AP4" s="188">
        <f t="shared" si="0"/>
        <v>37</v>
      </c>
      <c r="AQ4" s="188">
        <f t="shared" si="0"/>
        <v>38</v>
      </c>
      <c r="AR4" s="188">
        <f t="shared" si="0"/>
        <v>39</v>
      </c>
      <c r="AS4" s="188">
        <f t="shared" si="0"/>
        <v>40</v>
      </c>
      <c r="AT4" s="188">
        <f t="shared" si="0"/>
        <v>41</v>
      </c>
      <c r="AU4" s="188">
        <f t="shared" si="0"/>
        <v>42</v>
      </c>
      <c r="AV4" s="188">
        <f t="shared" si="0"/>
        <v>43</v>
      </c>
      <c r="AW4" s="188">
        <f t="shared" si="0"/>
        <v>44</v>
      </c>
      <c r="AX4" s="188">
        <f t="shared" si="0"/>
        <v>45</v>
      </c>
      <c r="AY4" s="188">
        <f t="shared" si="0"/>
        <v>46</v>
      </c>
      <c r="AZ4" s="188">
        <f t="shared" si="0"/>
        <v>47</v>
      </c>
      <c r="BA4" s="188">
        <f t="shared" si="0"/>
        <v>48</v>
      </c>
      <c r="BB4" s="186">
        <f>BA4+1</f>
        <v>49</v>
      </c>
    </row>
    <row r="5" spans="2:54" x14ac:dyDescent="0.35">
      <c r="B5" s="150" t="s">
        <v>580</v>
      </c>
      <c r="C5" s="187"/>
      <c r="D5" s="187"/>
      <c r="E5" s="189">
        <v>1</v>
      </c>
      <c r="F5" s="189">
        <v>2</v>
      </c>
      <c r="G5" s="189">
        <v>3</v>
      </c>
      <c r="H5" s="189">
        <v>4</v>
      </c>
      <c r="I5" s="189">
        <v>5</v>
      </c>
      <c r="J5" s="189">
        <v>6</v>
      </c>
      <c r="K5" s="189">
        <v>7</v>
      </c>
      <c r="L5" s="189">
        <v>8</v>
      </c>
      <c r="M5" s="189">
        <v>9</v>
      </c>
      <c r="N5" s="189">
        <v>10</v>
      </c>
      <c r="O5" s="189">
        <v>11</v>
      </c>
      <c r="P5" s="189">
        <v>12</v>
      </c>
      <c r="Q5" s="189">
        <v>13</v>
      </c>
      <c r="R5" s="189">
        <v>14</v>
      </c>
      <c r="S5" s="189">
        <v>15</v>
      </c>
      <c r="T5" s="189">
        <v>16</v>
      </c>
      <c r="U5" s="189">
        <v>17</v>
      </c>
      <c r="V5" s="189">
        <v>18</v>
      </c>
      <c r="W5" s="189">
        <v>19</v>
      </c>
      <c r="X5" s="189">
        <v>20</v>
      </c>
      <c r="Y5" s="189">
        <v>21</v>
      </c>
      <c r="Z5" s="189">
        <v>22</v>
      </c>
      <c r="AA5" s="189">
        <v>23</v>
      </c>
      <c r="AB5" s="189">
        <v>24</v>
      </c>
      <c r="AC5" s="189">
        <v>25</v>
      </c>
      <c r="AD5" s="189">
        <v>26</v>
      </c>
      <c r="AE5" s="189">
        <v>27</v>
      </c>
      <c r="AF5" s="189">
        <v>28</v>
      </c>
      <c r="AG5" s="189">
        <v>29</v>
      </c>
      <c r="AH5" s="189">
        <v>30</v>
      </c>
      <c r="AI5" s="189">
        <v>31</v>
      </c>
      <c r="AJ5" s="189">
        <v>32</v>
      </c>
      <c r="AK5" s="189">
        <v>33</v>
      </c>
      <c r="AL5" s="189">
        <v>34</v>
      </c>
      <c r="AM5" s="189">
        <v>35</v>
      </c>
      <c r="AN5" s="189">
        <v>36</v>
      </c>
      <c r="AO5" s="189">
        <v>37</v>
      </c>
      <c r="AP5" s="189">
        <v>38</v>
      </c>
      <c r="AQ5" s="189">
        <v>39</v>
      </c>
      <c r="AR5" s="189">
        <v>40</v>
      </c>
      <c r="AS5" s="189">
        <v>41</v>
      </c>
      <c r="AT5" s="189">
        <v>42</v>
      </c>
      <c r="AU5" s="189">
        <v>43</v>
      </c>
      <c r="AV5" s="189">
        <v>44</v>
      </c>
      <c r="AW5" s="189">
        <v>45</v>
      </c>
      <c r="AX5" s="189">
        <v>46</v>
      </c>
      <c r="AY5" s="189">
        <v>47</v>
      </c>
      <c r="AZ5" s="189">
        <v>48</v>
      </c>
      <c r="BA5" s="189">
        <v>49</v>
      </c>
      <c r="BB5" s="151">
        <v>50</v>
      </c>
    </row>
    <row r="6" spans="2:54" x14ac:dyDescent="0.35">
      <c r="B6" s="152" t="s">
        <v>581</v>
      </c>
      <c r="C6" s="187"/>
      <c r="D6" s="187"/>
      <c r="E6" s="190">
        <v>0.03</v>
      </c>
      <c r="F6" s="190">
        <f>E6</f>
        <v>0.03</v>
      </c>
      <c r="G6" s="190">
        <f t="shared" ref="G6:BB6" si="1">F6</f>
        <v>0.03</v>
      </c>
      <c r="H6" s="190">
        <f t="shared" si="1"/>
        <v>0.03</v>
      </c>
      <c r="I6" s="190">
        <f t="shared" si="1"/>
        <v>0.03</v>
      </c>
      <c r="J6" s="190">
        <f t="shared" si="1"/>
        <v>0.03</v>
      </c>
      <c r="K6" s="190">
        <f t="shared" si="1"/>
        <v>0.03</v>
      </c>
      <c r="L6" s="190">
        <f t="shared" si="1"/>
        <v>0.03</v>
      </c>
      <c r="M6" s="190">
        <f t="shared" si="1"/>
        <v>0.03</v>
      </c>
      <c r="N6" s="190">
        <f t="shared" si="1"/>
        <v>0.03</v>
      </c>
      <c r="O6" s="190">
        <f t="shared" si="1"/>
        <v>0.03</v>
      </c>
      <c r="P6" s="190">
        <f t="shared" si="1"/>
        <v>0.03</v>
      </c>
      <c r="Q6" s="190">
        <f t="shared" si="1"/>
        <v>0.03</v>
      </c>
      <c r="R6" s="190">
        <f t="shared" si="1"/>
        <v>0.03</v>
      </c>
      <c r="S6" s="190">
        <f t="shared" si="1"/>
        <v>0.03</v>
      </c>
      <c r="T6" s="190">
        <f t="shared" si="1"/>
        <v>0.03</v>
      </c>
      <c r="U6" s="190">
        <f t="shared" si="1"/>
        <v>0.03</v>
      </c>
      <c r="V6" s="190">
        <f t="shared" si="1"/>
        <v>0.03</v>
      </c>
      <c r="W6" s="190">
        <f t="shared" si="1"/>
        <v>0.03</v>
      </c>
      <c r="X6" s="190">
        <f t="shared" si="1"/>
        <v>0.03</v>
      </c>
      <c r="Y6" s="190">
        <f t="shared" si="1"/>
        <v>0.03</v>
      </c>
      <c r="Z6" s="190">
        <f t="shared" si="1"/>
        <v>0.03</v>
      </c>
      <c r="AA6" s="190">
        <f t="shared" si="1"/>
        <v>0.03</v>
      </c>
      <c r="AB6" s="190">
        <f t="shared" si="1"/>
        <v>0.03</v>
      </c>
      <c r="AC6" s="190">
        <f t="shared" si="1"/>
        <v>0.03</v>
      </c>
      <c r="AD6" s="190">
        <f t="shared" si="1"/>
        <v>0.03</v>
      </c>
      <c r="AE6" s="190">
        <f t="shared" si="1"/>
        <v>0.03</v>
      </c>
      <c r="AF6" s="190">
        <f t="shared" si="1"/>
        <v>0.03</v>
      </c>
      <c r="AG6" s="190">
        <f t="shared" si="1"/>
        <v>0.03</v>
      </c>
      <c r="AH6" s="190">
        <f t="shared" si="1"/>
        <v>0.03</v>
      </c>
      <c r="AI6" s="190">
        <f t="shared" si="1"/>
        <v>0.03</v>
      </c>
      <c r="AJ6" s="190">
        <f t="shared" si="1"/>
        <v>0.03</v>
      </c>
      <c r="AK6" s="190">
        <f t="shared" si="1"/>
        <v>0.03</v>
      </c>
      <c r="AL6" s="190">
        <f t="shared" si="1"/>
        <v>0.03</v>
      </c>
      <c r="AM6" s="190">
        <f t="shared" si="1"/>
        <v>0.03</v>
      </c>
      <c r="AN6" s="190">
        <f t="shared" si="1"/>
        <v>0.03</v>
      </c>
      <c r="AO6" s="190">
        <f t="shared" si="1"/>
        <v>0.03</v>
      </c>
      <c r="AP6" s="190">
        <f t="shared" si="1"/>
        <v>0.03</v>
      </c>
      <c r="AQ6" s="190">
        <f t="shared" si="1"/>
        <v>0.03</v>
      </c>
      <c r="AR6" s="190">
        <f t="shared" si="1"/>
        <v>0.03</v>
      </c>
      <c r="AS6" s="190">
        <f t="shared" si="1"/>
        <v>0.03</v>
      </c>
      <c r="AT6" s="190">
        <f t="shared" si="1"/>
        <v>0.03</v>
      </c>
      <c r="AU6" s="190">
        <f t="shared" si="1"/>
        <v>0.03</v>
      </c>
      <c r="AV6" s="190">
        <f t="shared" si="1"/>
        <v>0.03</v>
      </c>
      <c r="AW6" s="190">
        <f t="shared" si="1"/>
        <v>0.03</v>
      </c>
      <c r="AX6" s="190">
        <f t="shared" si="1"/>
        <v>0.03</v>
      </c>
      <c r="AY6" s="190">
        <f t="shared" si="1"/>
        <v>0.03</v>
      </c>
      <c r="AZ6" s="190">
        <f t="shared" si="1"/>
        <v>0.03</v>
      </c>
      <c r="BA6" s="190">
        <f t="shared" si="1"/>
        <v>0.03</v>
      </c>
      <c r="BB6" s="153">
        <f t="shared" si="1"/>
        <v>0.03</v>
      </c>
    </row>
    <row r="7" spans="2:54" x14ac:dyDescent="0.35">
      <c r="B7" s="150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54"/>
    </row>
    <row r="8" spans="2:54" x14ac:dyDescent="0.35">
      <c r="B8" s="150" t="s">
        <v>582</v>
      </c>
      <c r="C8" s="187"/>
      <c r="D8" s="187"/>
      <c r="E8" s="191">
        <f>'4 Savings Analysis'!Q115</f>
        <v>0</v>
      </c>
      <c r="F8" s="191">
        <f>IF(F5&gt;$E$3,0,E8*(1+F6))</f>
        <v>0</v>
      </c>
      <c r="G8" s="191">
        <f t="shared" ref="G8:BB8" si="2">IF(G5&gt;$E$3,0,F8*(1+G6))</f>
        <v>0</v>
      </c>
      <c r="H8" s="191">
        <f t="shared" si="2"/>
        <v>0</v>
      </c>
      <c r="I8" s="191">
        <f t="shared" si="2"/>
        <v>0</v>
      </c>
      <c r="J8" s="191">
        <f t="shared" si="2"/>
        <v>0</v>
      </c>
      <c r="K8" s="191">
        <f t="shared" si="2"/>
        <v>0</v>
      </c>
      <c r="L8" s="191">
        <f t="shared" si="2"/>
        <v>0</v>
      </c>
      <c r="M8" s="191">
        <f t="shared" si="2"/>
        <v>0</v>
      </c>
      <c r="N8" s="191">
        <f t="shared" si="2"/>
        <v>0</v>
      </c>
      <c r="O8" s="191">
        <f t="shared" si="2"/>
        <v>0</v>
      </c>
      <c r="P8" s="191">
        <f t="shared" si="2"/>
        <v>0</v>
      </c>
      <c r="Q8" s="191">
        <f t="shared" si="2"/>
        <v>0</v>
      </c>
      <c r="R8" s="191">
        <f t="shared" si="2"/>
        <v>0</v>
      </c>
      <c r="S8" s="191">
        <f t="shared" si="2"/>
        <v>0</v>
      </c>
      <c r="T8" s="191">
        <f t="shared" si="2"/>
        <v>0</v>
      </c>
      <c r="U8" s="191">
        <f t="shared" si="2"/>
        <v>0</v>
      </c>
      <c r="V8" s="191">
        <f t="shared" si="2"/>
        <v>0</v>
      </c>
      <c r="W8" s="191">
        <f t="shared" si="2"/>
        <v>0</v>
      </c>
      <c r="X8" s="191">
        <f t="shared" si="2"/>
        <v>0</v>
      </c>
      <c r="Y8" s="191">
        <f t="shared" si="2"/>
        <v>0</v>
      </c>
      <c r="Z8" s="191">
        <f t="shared" si="2"/>
        <v>0</v>
      </c>
      <c r="AA8" s="191">
        <f t="shared" si="2"/>
        <v>0</v>
      </c>
      <c r="AB8" s="191">
        <f t="shared" si="2"/>
        <v>0</v>
      </c>
      <c r="AC8" s="191">
        <f t="shared" si="2"/>
        <v>0</v>
      </c>
      <c r="AD8" s="191">
        <f t="shared" si="2"/>
        <v>0</v>
      </c>
      <c r="AE8" s="191">
        <f t="shared" si="2"/>
        <v>0</v>
      </c>
      <c r="AF8" s="191">
        <f t="shared" si="2"/>
        <v>0</v>
      </c>
      <c r="AG8" s="191">
        <f t="shared" si="2"/>
        <v>0</v>
      </c>
      <c r="AH8" s="191">
        <f t="shared" si="2"/>
        <v>0</v>
      </c>
      <c r="AI8" s="191">
        <f t="shared" si="2"/>
        <v>0</v>
      </c>
      <c r="AJ8" s="191">
        <f t="shared" si="2"/>
        <v>0</v>
      </c>
      <c r="AK8" s="191">
        <f t="shared" si="2"/>
        <v>0</v>
      </c>
      <c r="AL8" s="191">
        <f t="shared" si="2"/>
        <v>0</v>
      </c>
      <c r="AM8" s="191">
        <f t="shared" si="2"/>
        <v>0</v>
      </c>
      <c r="AN8" s="191">
        <f t="shared" si="2"/>
        <v>0</v>
      </c>
      <c r="AO8" s="191">
        <f t="shared" si="2"/>
        <v>0</v>
      </c>
      <c r="AP8" s="191">
        <f t="shared" si="2"/>
        <v>0</v>
      </c>
      <c r="AQ8" s="191">
        <f t="shared" si="2"/>
        <v>0</v>
      </c>
      <c r="AR8" s="191">
        <f t="shared" si="2"/>
        <v>0</v>
      </c>
      <c r="AS8" s="191">
        <f t="shared" si="2"/>
        <v>0</v>
      </c>
      <c r="AT8" s="191">
        <f t="shared" si="2"/>
        <v>0</v>
      </c>
      <c r="AU8" s="191">
        <f t="shared" si="2"/>
        <v>0</v>
      </c>
      <c r="AV8" s="191">
        <f t="shared" si="2"/>
        <v>0</v>
      </c>
      <c r="AW8" s="191">
        <f t="shared" si="2"/>
        <v>0</v>
      </c>
      <c r="AX8" s="191">
        <f t="shared" si="2"/>
        <v>0</v>
      </c>
      <c r="AY8" s="191">
        <f t="shared" si="2"/>
        <v>0</v>
      </c>
      <c r="AZ8" s="191">
        <f t="shared" si="2"/>
        <v>0</v>
      </c>
      <c r="BA8" s="191">
        <f t="shared" si="2"/>
        <v>0</v>
      </c>
      <c r="BB8" s="155">
        <f t="shared" si="2"/>
        <v>0</v>
      </c>
    </row>
    <row r="9" spans="2:54" x14ac:dyDescent="0.35">
      <c r="B9" s="150" t="s">
        <v>583</v>
      </c>
      <c r="C9" s="187"/>
      <c r="D9" s="187"/>
      <c r="E9" s="156">
        <f>IF(AND(E4&gt;2023,E4&lt;2030),'5 Local Law 97 Analysis'!$D$13,IF(AND(E4&gt;2029,E4&lt;2035),'5 Local Law 97 Analysis'!$E$13,0))</f>
        <v>0</v>
      </c>
      <c r="F9" s="156">
        <f>IF(AND(F4&gt;2023,F4&lt;2030),'5 Local Law 97 Analysis'!$D$13,IF(AND(F4&gt;2029,F4&lt;2035),'5 Local Law 97 Analysis'!$E$13,0))</f>
        <v>0</v>
      </c>
      <c r="G9" s="156">
        <f>IF(AND(G4&gt;2023,G4&lt;2030),'5 Local Law 97 Analysis'!$D$13,IF(AND(G4&gt;2029,G4&lt;2035),'5 Local Law 97 Analysis'!$E$13,0))</f>
        <v>0</v>
      </c>
      <c r="H9" s="156">
        <f>IF(AND(H4&gt;2023,H4&lt;2030),'5 Local Law 97 Analysis'!$D$13,IF(AND(H4&gt;2029,H4&lt;2035),'5 Local Law 97 Analysis'!$E$13,0))</f>
        <v>0</v>
      </c>
      <c r="I9" s="156">
        <f>IF(AND(I4&gt;2023,I4&lt;2030),'5 Local Law 97 Analysis'!$D$13,IF(AND(I4&gt;2029,I4&lt;2035),'5 Local Law 97 Analysis'!$E$13,0))</f>
        <v>0</v>
      </c>
      <c r="J9" s="156">
        <f>IF(AND(J4&gt;2023,J4&lt;2030),'5 Local Law 97 Analysis'!$D$13,IF(AND(J4&gt;2029,J4&lt;2035),'5 Local Law 97 Analysis'!$E$13,0))</f>
        <v>0</v>
      </c>
      <c r="K9" s="156">
        <f>IF(AND(K4&gt;2023,K4&lt;2030),'5 Local Law 97 Analysis'!$D$13,IF(AND(K4&gt;2029,K4&lt;2035),'5 Local Law 97 Analysis'!$E$13,0))</f>
        <v>0</v>
      </c>
      <c r="L9" s="156">
        <f>IF(AND(L4&gt;2023,L4&lt;2030),'5 Local Law 97 Analysis'!$D$13,IF(AND(L4&gt;2029,L4&lt;2035),'5 Local Law 97 Analysis'!$E$13,0))</f>
        <v>0</v>
      </c>
      <c r="M9" s="156">
        <f>IF(AND(M4&gt;2023,M4&lt;2030),'5 Local Law 97 Analysis'!$D$13,IF(AND(M4&gt;2029,M4&lt;2035),'5 Local Law 97 Analysis'!$E$13,0))</f>
        <v>0</v>
      </c>
      <c r="N9" s="156">
        <f>IF(AND(N4&gt;2023,N4&lt;2030),'5 Local Law 97 Analysis'!$D$13,IF(AND(N4&gt;2029,N4&lt;2035),'5 Local Law 97 Analysis'!$E$13,0))</f>
        <v>0</v>
      </c>
      <c r="O9" s="156">
        <f>IF(AND(O4&gt;2023,O4&lt;2030),'5 Local Law 97 Analysis'!$D$13,IF(AND(O4&gt;2029,O4&lt;2035),'5 Local Law 97 Analysis'!$E$13,0))</f>
        <v>0</v>
      </c>
      <c r="P9" s="156">
        <f>IF(AND(P4&gt;2023,P4&lt;2030),'5 Local Law 97 Analysis'!$D$13,IF(AND(P4&gt;2029,P4&lt;2035),'5 Local Law 97 Analysis'!$E$13,0))</f>
        <v>0</v>
      </c>
      <c r="Q9" s="156">
        <f>IF(AND(Q4&gt;2023,Q4&lt;2030),'5 Local Law 97 Analysis'!$D$13,IF(AND(Q4&gt;2029,Q4&lt;2035),'5 Local Law 97 Analysis'!$E$13,0))</f>
        <v>0</v>
      </c>
      <c r="R9" s="156">
        <f>IF(AND(R4&gt;2023,R4&lt;2030),'5 Local Law 97 Analysis'!$D$13,IF(AND(R4&gt;2029,R4&lt;2035),'5 Local Law 97 Analysis'!$E$13,0))</f>
        <v>0</v>
      </c>
      <c r="S9" s="156">
        <f>IF(AND(S4&gt;2023,S4&lt;2030),'5 Local Law 97 Analysis'!$D$13,IF(AND(S4&gt;2029,S4&lt;2035),'5 Local Law 97 Analysis'!$E$13,0))</f>
        <v>0</v>
      </c>
      <c r="T9" s="156">
        <f>IF(AND(T4&gt;2023,T4&lt;2030),'5 Local Law 97 Analysis'!$D$13,IF(AND(T4&gt;2029,T4&lt;2035),'5 Local Law 97 Analysis'!$E$13,0))</f>
        <v>0</v>
      </c>
      <c r="U9" s="156">
        <f>IF(AND(U4&gt;2023,U4&lt;2030),'5 Local Law 97 Analysis'!$D$13,IF(AND(U4&gt;2029,U4&lt;2035),'5 Local Law 97 Analysis'!$E$13,0))</f>
        <v>0</v>
      </c>
      <c r="V9" s="156">
        <f>IF(AND(V4&gt;2023,V4&lt;2030),'5 Local Law 97 Analysis'!$D$13,IF(AND(V4&gt;2029,V4&lt;2035),'5 Local Law 97 Analysis'!$E$13,0))</f>
        <v>0</v>
      </c>
      <c r="W9" s="156">
        <f>IF(AND(W4&gt;2023,W4&lt;2030),'5 Local Law 97 Analysis'!$D$13,IF(AND(W4&gt;2029,W4&lt;2035),'5 Local Law 97 Analysis'!$E$13,0))</f>
        <v>0</v>
      </c>
      <c r="X9" s="156">
        <f>IF(AND(X4&gt;2023,X4&lt;2030),'5 Local Law 97 Analysis'!$D$13,IF(AND(X4&gt;2029,X4&lt;2035),'5 Local Law 97 Analysis'!$E$13,0))</f>
        <v>0</v>
      </c>
      <c r="Y9" s="156">
        <f>IF(AND(Y4&gt;2023,Y4&lt;2030),'5 Local Law 97 Analysis'!$D$13,IF(AND(Y4&gt;2029,Y4&lt;2035),'5 Local Law 97 Analysis'!$E$13,0))</f>
        <v>0</v>
      </c>
      <c r="Z9" s="156">
        <f>IF(AND(Z4&gt;2023,Z4&lt;2030),'5 Local Law 97 Analysis'!$D$13,IF(AND(Z4&gt;2029,Z4&lt;2035),'5 Local Law 97 Analysis'!$E$13,0))</f>
        <v>0</v>
      </c>
      <c r="AA9" s="156">
        <f>IF(AND(AA4&gt;2023,AA4&lt;2030),'5 Local Law 97 Analysis'!$D$13,IF(AND(AA4&gt;2029,AA4&lt;2035),'5 Local Law 97 Analysis'!$E$13,0))</f>
        <v>0</v>
      </c>
      <c r="AB9" s="156">
        <f>IF(AND(AB4&gt;2023,AB4&lt;2030),'5 Local Law 97 Analysis'!$D$13,IF(AND(AB4&gt;2029,AB4&lt;2035),'5 Local Law 97 Analysis'!$E$13,0))</f>
        <v>0</v>
      </c>
      <c r="AC9" s="156">
        <f>IF(AND(AC4&gt;2023,AC4&lt;2030),'5 Local Law 97 Analysis'!$D$13,IF(AND(AC4&gt;2029,AC4&lt;2035),'5 Local Law 97 Analysis'!$E$13,0))</f>
        <v>0</v>
      </c>
      <c r="AD9" s="156">
        <f>IF(AND(AD4&gt;2023,AD4&lt;2030),'5 Local Law 97 Analysis'!$D$13,IF(AND(AD4&gt;2029,AD4&lt;2035),'5 Local Law 97 Analysis'!$E$13,0))</f>
        <v>0</v>
      </c>
      <c r="AE9" s="156">
        <f>IF(AND(AE4&gt;2023,AE4&lt;2030),'5 Local Law 97 Analysis'!$D$13,IF(AND(AE4&gt;2029,AE4&lt;2035),'5 Local Law 97 Analysis'!$E$13,0))</f>
        <v>0</v>
      </c>
      <c r="AF9" s="156">
        <f>IF(AND(AF4&gt;2023,AF4&lt;2030),'5 Local Law 97 Analysis'!$D$13,IF(AND(AF4&gt;2029,AF4&lt;2035),'5 Local Law 97 Analysis'!$E$13,0))</f>
        <v>0</v>
      </c>
      <c r="AG9" s="156">
        <f>IF(AND(AG4&gt;2023,AG4&lt;2030),'5 Local Law 97 Analysis'!$D$13,IF(AND(AG4&gt;2029,AG4&lt;2035),'5 Local Law 97 Analysis'!$E$13,0))</f>
        <v>0</v>
      </c>
      <c r="AH9" s="156">
        <f>IF(AND(AH4&gt;2023,AH4&lt;2030),'5 Local Law 97 Analysis'!$D$13,IF(AND(AH4&gt;2029,AH4&lt;2035),'5 Local Law 97 Analysis'!$E$13,0))</f>
        <v>0</v>
      </c>
      <c r="AI9" s="156">
        <f>IF(AND(AI4&gt;2023,AI4&lt;2030),'5 Local Law 97 Analysis'!$D$13,IF(AND(AI4&gt;2029,AI4&lt;2035),'5 Local Law 97 Analysis'!$E$13,0))</f>
        <v>0</v>
      </c>
      <c r="AJ9" s="156">
        <f>IF(AND(AJ4&gt;2023,AJ4&lt;2030),'5 Local Law 97 Analysis'!$D$13,IF(AND(AJ4&gt;2029,AJ4&lt;2035),'5 Local Law 97 Analysis'!$E$13,0))</f>
        <v>0</v>
      </c>
      <c r="AK9" s="156">
        <f>IF(AND(AK4&gt;2023,AK4&lt;2030),'5 Local Law 97 Analysis'!$D$13,IF(AND(AK4&gt;2029,AK4&lt;2035),'5 Local Law 97 Analysis'!$E$13,0))</f>
        <v>0</v>
      </c>
      <c r="AL9" s="156">
        <f>IF(AND(AL4&gt;2023,AL4&lt;2030),'5 Local Law 97 Analysis'!$D$13,IF(AND(AL4&gt;2029,AL4&lt;2035),'5 Local Law 97 Analysis'!$E$13,0))</f>
        <v>0</v>
      </c>
      <c r="AM9" s="156">
        <f>IF(AND(AM4&gt;2023,AM4&lt;2030),'5 Local Law 97 Analysis'!$D$13,IF(AND(AM4&gt;2029,AM4&lt;2035),'5 Local Law 97 Analysis'!$E$13,0))</f>
        <v>0</v>
      </c>
      <c r="AN9" s="156">
        <f>IF(AND(AN4&gt;2023,AN4&lt;2030),'5 Local Law 97 Analysis'!$D$13,IF(AND(AN4&gt;2029,AN4&lt;2035),'5 Local Law 97 Analysis'!$E$13,0))</f>
        <v>0</v>
      </c>
      <c r="AO9" s="156">
        <f>IF(AND(AO4&gt;2023,AO4&lt;2030),'5 Local Law 97 Analysis'!$D$13,IF(AND(AO4&gt;2029,AO4&lt;2035),'5 Local Law 97 Analysis'!$E$13,0))</f>
        <v>0</v>
      </c>
      <c r="AP9" s="156">
        <f>IF(AND(AP4&gt;2023,AP4&lt;2030),'5 Local Law 97 Analysis'!$D$13,IF(AND(AP4&gt;2029,AP4&lt;2035),'5 Local Law 97 Analysis'!$E$13,0))</f>
        <v>0</v>
      </c>
      <c r="AQ9" s="156">
        <f>IF(AND(AQ4&gt;2023,AQ4&lt;2030),'5 Local Law 97 Analysis'!$D$13,IF(AND(AQ4&gt;2029,AQ4&lt;2035),'5 Local Law 97 Analysis'!$E$13,0))</f>
        <v>0</v>
      </c>
      <c r="AR9" s="156">
        <f>IF(AND(AR4&gt;2023,AR4&lt;2030),'5 Local Law 97 Analysis'!$D$13,IF(AND(AR4&gt;2029,AR4&lt;2035),'5 Local Law 97 Analysis'!$E$13,0))</f>
        <v>0</v>
      </c>
      <c r="AS9" s="156">
        <f>IF(AND(AS4&gt;2023,AS4&lt;2030),'5 Local Law 97 Analysis'!$D$13,IF(AND(AS4&gt;2029,AS4&lt;2035),'5 Local Law 97 Analysis'!$E$13,0))</f>
        <v>0</v>
      </c>
      <c r="AT9" s="156">
        <f>IF(AND(AT4&gt;2023,AT4&lt;2030),'5 Local Law 97 Analysis'!$D$13,IF(AND(AT4&gt;2029,AT4&lt;2035),'5 Local Law 97 Analysis'!$E$13,0))</f>
        <v>0</v>
      </c>
      <c r="AU9" s="156">
        <f>IF(AND(AU4&gt;2023,AU4&lt;2030),'5 Local Law 97 Analysis'!$D$13,IF(AND(AU4&gt;2029,AU4&lt;2035),'5 Local Law 97 Analysis'!$E$13,0))</f>
        <v>0</v>
      </c>
      <c r="AV9" s="156">
        <f>IF(AND(AV4&gt;2023,AV4&lt;2030),'5 Local Law 97 Analysis'!$D$13,IF(AND(AV4&gt;2029,AV4&lt;2035),'5 Local Law 97 Analysis'!$E$13,0))</f>
        <v>0</v>
      </c>
      <c r="AW9" s="156">
        <f>IF(AND(AW4&gt;2023,AW4&lt;2030),'5 Local Law 97 Analysis'!$D$13,IF(AND(AW4&gt;2029,AW4&lt;2035),'5 Local Law 97 Analysis'!$E$13,0))</f>
        <v>0</v>
      </c>
      <c r="AX9" s="156">
        <f>IF(AND(AX4&gt;2023,AX4&lt;2030),'5 Local Law 97 Analysis'!$D$13,IF(AND(AX4&gt;2029,AX4&lt;2035),'5 Local Law 97 Analysis'!$E$13,0))</f>
        <v>0</v>
      </c>
      <c r="AY9" s="156">
        <f>IF(AND(AY4&gt;2023,AY4&lt;2030),'5 Local Law 97 Analysis'!$D$13,IF(AND(AY4&gt;2029,AY4&lt;2035),'5 Local Law 97 Analysis'!$E$13,0))</f>
        <v>0</v>
      </c>
      <c r="AZ9" s="156">
        <f>IF(AND(AZ4&gt;2023,AZ4&lt;2030),'5 Local Law 97 Analysis'!$D$13,IF(AND(AZ4&gt;2029,AZ4&lt;2035),'5 Local Law 97 Analysis'!$E$13,0))</f>
        <v>0</v>
      </c>
      <c r="BA9" s="156">
        <f>IF(AND(BA4&gt;2023,BA4&lt;2030),'5 Local Law 97 Analysis'!$D$13,IF(AND(BA4&gt;2029,BA4&lt;2035),'5 Local Law 97 Analysis'!$E$13,0))</f>
        <v>0</v>
      </c>
      <c r="BB9" s="157">
        <f>IF(AND(BB4&gt;2023,BB4&lt;2030),'5 Local Law 97 Analysis'!$D$13,IF(AND(BB4&gt;2029,BB4&lt;2035),'5 Local Law 97 Analysis'!$E$13,0))</f>
        <v>0</v>
      </c>
    </row>
    <row r="10" spans="2:54" s="160" customFormat="1" ht="16" x14ac:dyDescent="0.5">
      <c r="B10" s="158" t="s">
        <v>584</v>
      </c>
      <c r="C10" s="192"/>
      <c r="D10" s="192"/>
      <c r="E10" s="193">
        <f>'4 Savings Analysis'!R115</f>
        <v>0</v>
      </c>
      <c r="F10" s="193">
        <f>IF(F5&gt;$E$3,0,E10*(1+F6))</f>
        <v>0</v>
      </c>
      <c r="G10" s="193">
        <f t="shared" ref="G10:BB10" si="3">IF(G5&gt;$E$3,0,F10*(1+G6))</f>
        <v>0</v>
      </c>
      <c r="H10" s="193">
        <f t="shared" si="3"/>
        <v>0</v>
      </c>
      <c r="I10" s="193">
        <f t="shared" si="3"/>
        <v>0</v>
      </c>
      <c r="J10" s="193">
        <f t="shared" si="3"/>
        <v>0</v>
      </c>
      <c r="K10" s="193">
        <f t="shared" si="3"/>
        <v>0</v>
      </c>
      <c r="L10" s="193">
        <f t="shared" si="3"/>
        <v>0</v>
      </c>
      <c r="M10" s="193">
        <f t="shared" si="3"/>
        <v>0</v>
      </c>
      <c r="N10" s="193">
        <f t="shared" si="3"/>
        <v>0</v>
      </c>
      <c r="O10" s="193">
        <f t="shared" si="3"/>
        <v>0</v>
      </c>
      <c r="P10" s="193">
        <f t="shared" si="3"/>
        <v>0</v>
      </c>
      <c r="Q10" s="193">
        <f t="shared" si="3"/>
        <v>0</v>
      </c>
      <c r="R10" s="193">
        <f t="shared" si="3"/>
        <v>0</v>
      </c>
      <c r="S10" s="193">
        <f t="shared" si="3"/>
        <v>0</v>
      </c>
      <c r="T10" s="193">
        <f t="shared" si="3"/>
        <v>0</v>
      </c>
      <c r="U10" s="193">
        <f t="shared" si="3"/>
        <v>0</v>
      </c>
      <c r="V10" s="193">
        <f t="shared" si="3"/>
        <v>0</v>
      </c>
      <c r="W10" s="193">
        <f t="shared" si="3"/>
        <v>0</v>
      </c>
      <c r="X10" s="193">
        <f t="shared" si="3"/>
        <v>0</v>
      </c>
      <c r="Y10" s="193">
        <f t="shared" si="3"/>
        <v>0</v>
      </c>
      <c r="Z10" s="193">
        <f t="shared" si="3"/>
        <v>0</v>
      </c>
      <c r="AA10" s="193">
        <f t="shared" si="3"/>
        <v>0</v>
      </c>
      <c r="AB10" s="193">
        <f t="shared" si="3"/>
        <v>0</v>
      </c>
      <c r="AC10" s="193">
        <f t="shared" si="3"/>
        <v>0</v>
      </c>
      <c r="AD10" s="193">
        <f t="shared" si="3"/>
        <v>0</v>
      </c>
      <c r="AE10" s="193">
        <f t="shared" si="3"/>
        <v>0</v>
      </c>
      <c r="AF10" s="193">
        <f t="shared" si="3"/>
        <v>0</v>
      </c>
      <c r="AG10" s="193">
        <f t="shared" si="3"/>
        <v>0</v>
      </c>
      <c r="AH10" s="193">
        <f t="shared" si="3"/>
        <v>0</v>
      </c>
      <c r="AI10" s="193">
        <f t="shared" si="3"/>
        <v>0</v>
      </c>
      <c r="AJ10" s="193">
        <f t="shared" si="3"/>
        <v>0</v>
      </c>
      <c r="AK10" s="193">
        <f t="shared" si="3"/>
        <v>0</v>
      </c>
      <c r="AL10" s="193">
        <f t="shared" si="3"/>
        <v>0</v>
      </c>
      <c r="AM10" s="193">
        <f t="shared" si="3"/>
        <v>0</v>
      </c>
      <c r="AN10" s="193">
        <f t="shared" si="3"/>
        <v>0</v>
      </c>
      <c r="AO10" s="193">
        <f t="shared" si="3"/>
        <v>0</v>
      </c>
      <c r="AP10" s="193">
        <f t="shared" si="3"/>
        <v>0</v>
      </c>
      <c r="AQ10" s="193">
        <f t="shared" si="3"/>
        <v>0</v>
      </c>
      <c r="AR10" s="193">
        <f t="shared" si="3"/>
        <v>0</v>
      </c>
      <c r="AS10" s="193">
        <f t="shared" si="3"/>
        <v>0</v>
      </c>
      <c r="AT10" s="193">
        <f t="shared" si="3"/>
        <v>0</v>
      </c>
      <c r="AU10" s="193">
        <f t="shared" si="3"/>
        <v>0</v>
      </c>
      <c r="AV10" s="193">
        <f t="shared" si="3"/>
        <v>0</v>
      </c>
      <c r="AW10" s="193">
        <f t="shared" si="3"/>
        <v>0</v>
      </c>
      <c r="AX10" s="193">
        <f t="shared" si="3"/>
        <v>0</v>
      </c>
      <c r="AY10" s="193">
        <f t="shared" si="3"/>
        <v>0</v>
      </c>
      <c r="AZ10" s="193">
        <f t="shared" si="3"/>
        <v>0</v>
      </c>
      <c r="BA10" s="193">
        <f t="shared" si="3"/>
        <v>0</v>
      </c>
      <c r="BB10" s="159">
        <f t="shared" si="3"/>
        <v>0</v>
      </c>
    </row>
    <row r="11" spans="2:54" x14ac:dyDescent="0.35">
      <c r="B11" s="150" t="s">
        <v>585</v>
      </c>
      <c r="C11" s="187"/>
      <c r="D11" s="187"/>
      <c r="E11" s="191">
        <f>SUM(E8:E10)</f>
        <v>0</v>
      </c>
      <c r="F11" s="191">
        <f t="shared" ref="F11:BB11" si="4">SUM(F8:F10)</f>
        <v>0</v>
      </c>
      <c r="G11" s="191">
        <f t="shared" si="4"/>
        <v>0</v>
      </c>
      <c r="H11" s="191">
        <f t="shared" si="4"/>
        <v>0</v>
      </c>
      <c r="I11" s="191">
        <f t="shared" si="4"/>
        <v>0</v>
      </c>
      <c r="J11" s="191">
        <f t="shared" si="4"/>
        <v>0</v>
      </c>
      <c r="K11" s="191">
        <f t="shared" si="4"/>
        <v>0</v>
      </c>
      <c r="L11" s="191">
        <f t="shared" si="4"/>
        <v>0</v>
      </c>
      <c r="M11" s="191">
        <f t="shared" si="4"/>
        <v>0</v>
      </c>
      <c r="N11" s="191">
        <f t="shared" si="4"/>
        <v>0</v>
      </c>
      <c r="O11" s="191">
        <f t="shared" si="4"/>
        <v>0</v>
      </c>
      <c r="P11" s="191">
        <f t="shared" si="4"/>
        <v>0</v>
      </c>
      <c r="Q11" s="191">
        <f t="shared" si="4"/>
        <v>0</v>
      </c>
      <c r="R11" s="191">
        <f t="shared" si="4"/>
        <v>0</v>
      </c>
      <c r="S11" s="191">
        <f t="shared" si="4"/>
        <v>0</v>
      </c>
      <c r="T11" s="191">
        <f t="shared" si="4"/>
        <v>0</v>
      </c>
      <c r="U11" s="191">
        <f t="shared" si="4"/>
        <v>0</v>
      </c>
      <c r="V11" s="191">
        <f t="shared" si="4"/>
        <v>0</v>
      </c>
      <c r="W11" s="191">
        <f t="shared" si="4"/>
        <v>0</v>
      </c>
      <c r="X11" s="191">
        <f t="shared" si="4"/>
        <v>0</v>
      </c>
      <c r="Y11" s="191">
        <f t="shared" si="4"/>
        <v>0</v>
      </c>
      <c r="Z11" s="191">
        <f t="shared" si="4"/>
        <v>0</v>
      </c>
      <c r="AA11" s="191">
        <f t="shared" si="4"/>
        <v>0</v>
      </c>
      <c r="AB11" s="191">
        <f t="shared" si="4"/>
        <v>0</v>
      </c>
      <c r="AC11" s="191">
        <f t="shared" si="4"/>
        <v>0</v>
      </c>
      <c r="AD11" s="191">
        <f t="shared" si="4"/>
        <v>0</v>
      </c>
      <c r="AE11" s="191">
        <f t="shared" si="4"/>
        <v>0</v>
      </c>
      <c r="AF11" s="191">
        <f t="shared" si="4"/>
        <v>0</v>
      </c>
      <c r="AG11" s="191">
        <f t="shared" si="4"/>
        <v>0</v>
      </c>
      <c r="AH11" s="191">
        <f t="shared" si="4"/>
        <v>0</v>
      </c>
      <c r="AI11" s="191">
        <f t="shared" si="4"/>
        <v>0</v>
      </c>
      <c r="AJ11" s="191">
        <f t="shared" si="4"/>
        <v>0</v>
      </c>
      <c r="AK11" s="191">
        <f t="shared" si="4"/>
        <v>0</v>
      </c>
      <c r="AL11" s="191">
        <f t="shared" si="4"/>
        <v>0</v>
      </c>
      <c r="AM11" s="191">
        <f t="shared" si="4"/>
        <v>0</v>
      </c>
      <c r="AN11" s="191">
        <f t="shared" si="4"/>
        <v>0</v>
      </c>
      <c r="AO11" s="191">
        <f t="shared" si="4"/>
        <v>0</v>
      </c>
      <c r="AP11" s="191">
        <f t="shared" si="4"/>
        <v>0</v>
      </c>
      <c r="AQ11" s="191">
        <f t="shared" si="4"/>
        <v>0</v>
      </c>
      <c r="AR11" s="191">
        <f t="shared" si="4"/>
        <v>0</v>
      </c>
      <c r="AS11" s="191">
        <f t="shared" si="4"/>
        <v>0</v>
      </c>
      <c r="AT11" s="191">
        <f t="shared" si="4"/>
        <v>0</v>
      </c>
      <c r="AU11" s="191">
        <f t="shared" si="4"/>
        <v>0</v>
      </c>
      <c r="AV11" s="191">
        <f t="shared" si="4"/>
        <v>0</v>
      </c>
      <c r="AW11" s="191">
        <f t="shared" si="4"/>
        <v>0</v>
      </c>
      <c r="AX11" s="191">
        <f t="shared" si="4"/>
        <v>0</v>
      </c>
      <c r="AY11" s="191">
        <f t="shared" si="4"/>
        <v>0</v>
      </c>
      <c r="AZ11" s="191">
        <f t="shared" si="4"/>
        <v>0</v>
      </c>
      <c r="BA11" s="191">
        <f t="shared" si="4"/>
        <v>0</v>
      </c>
      <c r="BB11" s="155">
        <f t="shared" si="4"/>
        <v>0</v>
      </c>
    </row>
    <row r="12" spans="2:54" x14ac:dyDescent="0.35">
      <c r="B12" s="150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54"/>
    </row>
    <row r="13" spans="2:54" x14ac:dyDescent="0.35">
      <c r="B13" s="150" t="s">
        <v>586</v>
      </c>
      <c r="C13" s="194">
        <v>0.03</v>
      </c>
      <c r="D13" s="187"/>
      <c r="E13" s="156">
        <f>NPV(C13,E11:BB11)</f>
        <v>0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54"/>
    </row>
    <row r="14" spans="2:54" x14ac:dyDescent="0.35">
      <c r="B14" s="150"/>
      <c r="C14" s="187"/>
      <c r="D14" s="187"/>
      <c r="E14" s="156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54"/>
    </row>
    <row r="15" spans="2:54" x14ac:dyDescent="0.35">
      <c r="B15" s="150" t="s">
        <v>588</v>
      </c>
      <c r="C15" s="187"/>
      <c r="D15" s="187"/>
      <c r="E15" s="156">
        <f>'3 Construction Scope'!D3</f>
        <v>0</v>
      </c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54"/>
    </row>
    <row r="16" spans="2:54" x14ac:dyDescent="0.35">
      <c r="B16" s="150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54"/>
    </row>
    <row r="17" spans="2:54" x14ac:dyDescent="0.35">
      <c r="B17" s="161" t="s">
        <v>587</v>
      </c>
      <c r="C17" s="162"/>
      <c r="D17" s="162"/>
      <c r="E17" s="163" t="str">
        <f>IFERROR(E13/E15,"")</f>
        <v/>
      </c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5"/>
    </row>
  </sheetData>
  <sheetProtection algorithmName="SHA-512" hashValue="MoruOIfchv7CSI3PBCrTu+2Yzp6Z9hL+gUwHavHV/bFCVGBxCjMKa0WFS29N41DzAS5P2r/KweDY3ZSBuOJTSA==" saltValue="Job5OtI+N/oQVrrbQppjqQ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1BD4-319C-450A-B2EF-08CD59020522}">
  <dimension ref="B1:T110"/>
  <sheetViews>
    <sheetView showGridLines="0" zoomScale="90" zoomScaleNormal="90" workbookViewId="0">
      <pane xSplit="5" ySplit="10" topLeftCell="F11" activePane="bottomRight" state="frozen"/>
      <selection pane="topRight" activeCell="F1" sqref="F1"/>
      <selection pane="bottomLeft" activeCell="A9" sqref="A9"/>
      <selection pane="bottomRight" activeCell="L4" sqref="L4"/>
    </sheetView>
  </sheetViews>
  <sheetFormatPr defaultRowHeight="14.5" x14ac:dyDescent="0.35"/>
  <cols>
    <col min="1" max="1" width="1.54296875" customWidth="1"/>
    <col min="2" max="2" width="3.54296875" style="20" customWidth="1"/>
    <col min="3" max="3" width="25.54296875" style="20" customWidth="1"/>
    <col min="4" max="4" width="27.54296875" customWidth="1"/>
    <col min="5" max="5" width="2.54296875" customWidth="1"/>
    <col min="6" max="6" width="26.54296875" customWidth="1"/>
    <col min="7" max="7" width="55.81640625" customWidth="1"/>
    <col min="8" max="8" width="20.26953125" customWidth="1"/>
    <col min="9" max="9" width="29.453125" customWidth="1"/>
    <col min="10" max="10" width="14.54296875" customWidth="1"/>
    <col min="11" max="13" width="20.54296875" customWidth="1"/>
    <col min="14" max="18" width="15.54296875" customWidth="1"/>
    <col min="20" max="20" width="115.7265625" customWidth="1"/>
  </cols>
  <sheetData>
    <row r="1" spans="2:20" x14ac:dyDescent="0.35">
      <c r="B1" s="34" t="s">
        <v>591</v>
      </c>
      <c r="C1" s="34"/>
    </row>
    <row r="2" spans="2:20" ht="15" thickBot="1" x14ac:dyDescent="0.4">
      <c r="H2" s="125"/>
      <c r="J2" s="10"/>
    </row>
    <row r="3" spans="2:20" x14ac:dyDescent="0.35">
      <c r="B3" s="334" t="s">
        <v>590</v>
      </c>
      <c r="C3" s="335"/>
      <c r="D3" s="346">
        <f>SUM($Q$11:$Q$114)</f>
        <v>0</v>
      </c>
      <c r="E3" s="347"/>
    </row>
    <row r="4" spans="2:20" x14ac:dyDescent="0.35">
      <c r="B4" s="332" t="s">
        <v>25</v>
      </c>
      <c r="C4" s="333"/>
      <c r="D4" s="344" t="str">
        <f>IFERROR(SUMIF($D$11:$D$110,"="&amp;"Ancillary measure",$Q$11:$Q$110)/$D$3,"")</f>
        <v/>
      </c>
      <c r="E4" s="345"/>
      <c r="K4" s="122"/>
    </row>
    <row r="5" spans="2:20" x14ac:dyDescent="0.35">
      <c r="B5" s="332" t="s">
        <v>28</v>
      </c>
      <c r="C5" s="333"/>
      <c r="D5" s="342" t="str">
        <f>IFERROR(SUMPRODUCT($Q$11:$Q$110,$R$11:$R$110)/$D$3,"")</f>
        <v/>
      </c>
      <c r="E5" s="343"/>
      <c r="K5" s="124"/>
    </row>
    <row r="6" spans="2:20" x14ac:dyDescent="0.35">
      <c r="B6" s="184" t="s">
        <v>589</v>
      </c>
      <c r="C6" s="185"/>
      <c r="D6" s="348"/>
      <c r="E6" s="349"/>
      <c r="K6" s="124"/>
    </row>
    <row r="7" spans="2:20" ht="15" thickBot="1" x14ac:dyDescent="0.4">
      <c r="B7" s="166" t="s">
        <v>596</v>
      </c>
      <c r="C7" s="167"/>
      <c r="D7" s="350"/>
      <c r="E7" s="351"/>
      <c r="K7" s="124"/>
    </row>
    <row r="8" spans="2:20" ht="15" thickBot="1" x14ac:dyDescent="0.4">
      <c r="R8" s="122"/>
      <c r="T8" s="126"/>
    </row>
    <row r="9" spans="2:20" s="6" customFormat="1" ht="29" x14ac:dyDescent="0.35">
      <c r="B9" s="340" t="s">
        <v>21</v>
      </c>
      <c r="C9" s="341"/>
      <c r="D9" s="140" t="s">
        <v>22</v>
      </c>
      <c r="E9" s="141"/>
      <c r="F9" s="7" t="s">
        <v>512</v>
      </c>
      <c r="G9" s="7" t="s">
        <v>26</v>
      </c>
      <c r="H9" s="142" t="s">
        <v>569</v>
      </c>
      <c r="I9" s="7" t="s">
        <v>27</v>
      </c>
      <c r="J9" s="336" t="s">
        <v>513</v>
      </c>
      <c r="K9" s="7" t="s">
        <v>35</v>
      </c>
      <c r="L9" s="7" t="s">
        <v>558</v>
      </c>
      <c r="M9" s="7" t="s">
        <v>559</v>
      </c>
      <c r="N9" s="7" t="s">
        <v>554</v>
      </c>
      <c r="O9" s="7" t="s">
        <v>555</v>
      </c>
      <c r="P9" s="7" t="s">
        <v>23</v>
      </c>
      <c r="Q9" s="7" t="s">
        <v>24</v>
      </c>
      <c r="R9" s="139" t="s">
        <v>635</v>
      </c>
      <c r="T9" s="308"/>
    </row>
    <row r="10" spans="2:20" s="8" customFormat="1" ht="26.5" thickBot="1" x14ac:dyDescent="0.4">
      <c r="B10" s="338" t="s">
        <v>29</v>
      </c>
      <c r="C10" s="339"/>
      <c r="D10" s="121" t="s">
        <v>30</v>
      </c>
      <c r="E10" s="33"/>
      <c r="F10" s="9" t="s">
        <v>31</v>
      </c>
      <c r="G10" s="9" t="s">
        <v>31</v>
      </c>
      <c r="H10" s="143" t="s">
        <v>570</v>
      </c>
      <c r="I10" s="9" t="s">
        <v>31</v>
      </c>
      <c r="J10" s="337"/>
      <c r="K10" s="9" t="s">
        <v>30</v>
      </c>
      <c r="L10" s="143" t="s">
        <v>571</v>
      </c>
      <c r="M10" s="9" t="s">
        <v>572</v>
      </c>
      <c r="N10" s="9" t="s">
        <v>34</v>
      </c>
      <c r="O10" s="9" t="s">
        <v>30</v>
      </c>
      <c r="P10" s="9"/>
      <c r="Q10" s="9"/>
      <c r="R10" s="12" t="s">
        <v>36</v>
      </c>
      <c r="T10" s="309"/>
    </row>
    <row r="11" spans="2:20" x14ac:dyDescent="0.35">
      <c r="B11" s="35">
        <v>1</v>
      </c>
      <c r="C11" s="271"/>
      <c r="D11" s="272"/>
      <c r="E11" s="273"/>
      <c r="F11" s="274" t="s">
        <v>474</v>
      </c>
      <c r="G11" s="274" t="s">
        <v>139</v>
      </c>
      <c r="H11" s="274"/>
      <c r="I11" s="274"/>
      <c r="J11" s="274"/>
      <c r="K11" s="274"/>
      <c r="L11" s="274"/>
      <c r="M11" s="274"/>
      <c r="N11" s="275"/>
      <c r="O11" s="275"/>
      <c r="P11" s="280">
        <v>0</v>
      </c>
      <c r="Q11" s="11">
        <f t="shared" ref="Q11:Q19" si="0">N11*P11</f>
        <v>0</v>
      </c>
      <c r="R11" s="295"/>
    </row>
    <row r="12" spans="2:20" x14ac:dyDescent="0.35">
      <c r="B12" s="36">
        <v>2</v>
      </c>
      <c r="C12" s="276"/>
      <c r="D12" s="272"/>
      <c r="E12" s="277"/>
      <c r="F12" s="274"/>
      <c r="G12" s="274"/>
      <c r="H12" s="274"/>
      <c r="I12" s="274"/>
      <c r="J12" s="274"/>
      <c r="K12" s="278"/>
      <c r="L12" s="278"/>
      <c r="M12" s="278"/>
      <c r="N12" s="279"/>
      <c r="O12" s="279"/>
      <c r="P12" s="280">
        <v>0</v>
      </c>
      <c r="Q12" s="11">
        <f>N12*P12</f>
        <v>0</v>
      </c>
      <c r="R12" s="296"/>
    </row>
    <row r="13" spans="2:20" x14ac:dyDescent="0.35">
      <c r="B13" s="36">
        <v>3</v>
      </c>
      <c r="C13" s="276"/>
      <c r="D13" s="272"/>
      <c r="E13" s="277"/>
      <c r="F13" s="274"/>
      <c r="G13" s="274"/>
      <c r="H13" s="274"/>
      <c r="I13" s="274"/>
      <c r="J13" s="274"/>
      <c r="K13" s="278"/>
      <c r="L13" s="278"/>
      <c r="M13" s="278"/>
      <c r="N13" s="279"/>
      <c r="O13" s="279"/>
      <c r="P13" s="280">
        <v>0</v>
      </c>
      <c r="Q13" s="11">
        <f t="shared" si="0"/>
        <v>0</v>
      </c>
      <c r="R13" s="296"/>
    </row>
    <row r="14" spans="2:20" x14ac:dyDescent="0.35">
      <c r="B14" s="36">
        <v>4</v>
      </c>
      <c r="C14" s="276"/>
      <c r="D14" s="281"/>
      <c r="E14" s="277"/>
      <c r="F14" s="274"/>
      <c r="G14" s="274"/>
      <c r="H14" s="274"/>
      <c r="I14" s="274"/>
      <c r="J14" s="274"/>
      <c r="K14" s="278"/>
      <c r="L14" s="278"/>
      <c r="M14" s="278"/>
      <c r="N14" s="279"/>
      <c r="O14" s="275"/>
      <c r="P14" s="280">
        <v>0</v>
      </c>
      <c r="Q14" s="11">
        <f t="shared" si="0"/>
        <v>0</v>
      </c>
      <c r="R14" s="296"/>
    </row>
    <row r="15" spans="2:20" x14ac:dyDescent="0.35">
      <c r="B15" s="36">
        <v>5</v>
      </c>
      <c r="C15" s="276"/>
      <c r="D15" s="281"/>
      <c r="E15" s="277"/>
      <c r="F15" s="274"/>
      <c r="G15" s="274"/>
      <c r="H15" s="274"/>
      <c r="I15" s="274"/>
      <c r="J15" s="274"/>
      <c r="K15" s="278"/>
      <c r="L15" s="278"/>
      <c r="M15" s="278"/>
      <c r="N15" s="279"/>
      <c r="O15" s="279"/>
      <c r="P15" s="280">
        <v>0</v>
      </c>
      <c r="Q15" s="11">
        <f t="shared" si="0"/>
        <v>0</v>
      </c>
      <c r="R15" s="296"/>
    </row>
    <row r="16" spans="2:20" x14ac:dyDescent="0.35">
      <c r="B16" s="36">
        <v>6</v>
      </c>
      <c r="C16" s="276"/>
      <c r="D16" s="281"/>
      <c r="E16" s="277"/>
      <c r="F16" s="274"/>
      <c r="G16" s="274"/>
      <c r="H16" s="274"/>
      <c r="I16" s="274"/>
      <c r="J16" s="274"/>
      <c r="K16" s="278"/>
      <c r="L16" s="278"/>
      <c r="M16" s="278"/>
      <c r="N16" s="279"/>
      <c r="O16" s="279"/>
      <c r="P16" s="280">
        <v>0</v>
      </c>
      <c r="Q16" s="11">
        <f t="shared" si="0"/>
        <v>0</v>
      </c>
      <c r="R16" s="296"/>
      <c r="T16" s="310"/>
    </row>
    <row r="17" spans="2:18" x14ac:dyDescent="0.35">
      <c r="B17" s="36">
        <v>7</v>
      </c>
      <c r="C17" s="276"/>
      <c r="D17" s="281"/>
      <c r="E17" s="277"/>
      <c r="F17" s="274"/>
      <c r="G17" s="274"/>
      <c r="H17" s="274"/>
      <c r="I17" s="274"/>
      <c r="J17" s="274"/>
      <c r="K17" s="282"/>
      <c r="L17" s="278"/>
      <c r="M17" s="278"/>
      <c r="N17" s="279"/>
      <c r="O17" s="279"/>
      <c r="P17" s="280">
        <v>0</v>
      </c>
      <c r="Q17" s="11">
        <f t="shared" si="0"/>
        <v>0</v>
      </c>
      <c r="R17" s="296"/>
    </row>
    <row r="18" spans="2:18" x14ac:dyDescent="0.35">
      <c r="B18" s="36">
        <v>8</v>
      </c>
      <c r="C18" s="276"/>
      <c r="D18" s="281"/>
      <c r="E18" s="277"/>
      <c r="F18" s="274"/>
      <c r="G18" s="274"/>
      <c r="H18" s="274"/>
      <c r="I18" s="274"/>
      <c r="J18" s="274"/>
      <c r="K18" s="278"/>
      <c r="L18" s="278"/>
      <c r="M18" s="278"/>
      <c r="N18" s="279"/>
      <c r="O18" s="279"/>
      <c r="P18" s="280">
        <v>0</v>
      </c>
      <c r="Q18" s="11">
        <f t="shared" si="0"/>
        <v>0</v>
      </c>
      <c r="R18" s="296"/>
    </row>
    <row r="19" spans="2:18" x14ac:dyDescent="0.35">
      <c r="B19" s="36">
        <v>9</v>
      </c>
      <c r="C19" s="276"/>
      <c r="D19" s="281"/>
      <c r="E19" s="277"/>
      <c r="F19" s="274"/>
      <c r="G19" s="274"/>
      <c r="H19" s="274"/>
      <c r="I19" s="274"/>
      <c r="J19" s="278"/>
      <c r="K19" s="283"/>
      <c r="L19" s="283"/>
      <c r="M19" s="283"/>
      <c r="N19" s="284"/>
      <c r="O19" s="284"/>
      <c r="P19" s="285">
        <v>0</v>
      </c>
      <c r="Q19" s="11">
        <f t="shared" si="0"/>
        <v>0</v>
      </c>
      <c r="R19" s="297"/>
    </row>
    <row r="20" spans="2:18" x14ac:dyDescent="0.35">
      <c r="B20" s="36">
        <v>10</v>
      </c>
      <c r="C20" s="276"/>
      <c r="D20" s="281"/>
      <c r="E20" s="277"/>
      <c r="F20" s="274"/>
      <c r="G20" s="274"/>
      <c r="H20" s="274"/>
      <c r="I20" s="274"/>
      <c r="J20" s="278"/>
      <c r="K20" s="283"/>
      <c r="L20" s="283"/>
      <c r="M20" s="283"/>
      <c r="N20" s="284"/>
      <c r="O20" s="284"/>
      <c r="P20" s="285">
        <v>0</v>
      </c>
      <c r="Q20" s="11">
        <f t="shared" ref="Q20:Q83" si="1">N20*P20</f>
        <v>0</v>
      </c>
      <c r="R20" s="297"/>
    </row>
    <row r="21" spans="2:18" x14ac:dyDescent="0.35">
      <c r="B21" s="36">
        <v>11</v>
      </c>
      <c r="C21" s="276"/>
      <c r="D21" s="281"/>
      <c r="E21" s="277"/>
      <c r="F21" s="274"/>
      <c r="G21" s="274"/>
      <c r="H21" s="274"/>
      <c r="I21" s="274"/>
      <c r="J21" s="278"/>
      <c r="K21" s="283"/>
      <c r="L21" s="283"/>
      <c r="M21" s="283"/>
      <c r="N21" s="284"/>
      <c r="O21" s="284"/>
      <c r="P21" s="285">
        <v>0</v>
      </c>
      <c r="Q21" s="11">
        <f t="shared" si="1"/>
        <v>0</v>
      </c>
      <c r="R21" s="297"/>
    </row>
    <row r="22" spans="2:18" x14ac:dyDescent="0.35">
      <c r="B22" s="36">
        <v>12</v>
      </c>
      <c r="C22" s="276"/>
      <c r="D22" s="281"/>
      <c r="E22" s="277"/>
      <c r="F22" s="274"/>
      <c r="G22" s="274"/>
      <c r="H22" s="274"/>
      <c r="I22" s="274"/>
      <c r="J22" s="278"/>
      <c r="K22" s="283"/>
      <c r="L22" s="283"/>
      <c r="M22" s="283"/>
      <c r="N22" s="284"/>
      <c r="O22" s="284"/>
      <c r="P22" s="285">
        <v>0</v>
      </c>
      <c r="Q22" s="11">
        <f t="shared" si="1"/>
        <v>0</v>
      </c>
      <c r="R22" s="297"/>
    </row>
    <row r="23" spans="2:18" x14ac:dyDescent="0.35">
      <c r="B23" s="36">
        <v>13</v>
      </c>
      <c r="C23" s="276"/>
      <c r="D23" s="281"/>
      <c r="E23" s="277"/>
      <c r="F23" s="274"/>
      <c r="G23" s="274"/>
      <c r="H23" s="274"/>
      <c r="I23" s="274"/>
      <c r="J23" s="278"/>
      <c r="K23" s="283"/>
      <c r="L23" s="283"/>
      <c r="M23" s="283"/>
      <c r="N23" s="284"/>
      <c r="O23" s="284"/>
      <c r="P23" s="285">
        <v>0</v>
      </c>
      <c r="Q23" s="11">
        <f t="shared" si="1"/>
        <v>0</v>
      </c>
      <c r="R23" s="297"/>
    </row>
    <row r="24" spans="2:18" x14ac:dyDescent="0.35">
      <c r="B24" s="36">
        <v>14</v>
      </c>
      <c r="C24" s="276"/>
      <c r="D24" s="281"/>
      <c r="E24" s="277"/>
      <c r="F24" s="274"/>
      <c r="G24" s="274"/>
      <c r="H24" s="274"/>
      <c r="I24" s="274"/>
      <c r="J24" s="278"/>
      <c r="K24" s="283"/>
      <c r="L24" s="283"/>
      <c r="M24" s="283"/>
      <c r="N24" s="284"/>
      <c r="O24" s="284"/>
      <c r="P24" s="285">
        <v>0</v>
      </c>
      <c r="Q24" s="11">
        <f t="shared" si="1"/>
        <v>0</v>
      </c>
      <c r="R24" s="297"/>
    </row>
    <row r="25" spans="2:18" x14ac:dyDescent="0.35">
      <c r="B25" s="36">
        <v>15</v>
      </c>
      <c r="C25" s="276"/>
      <c r="D25" s="281"/>
      <c r="E25" s="277"/>
      <c r="F25" s="274"/>
      <c r="G25" s="274"/>
      <c r="H25" s="274"/>
      <c r="I25" s="274"/>
      <c r="J25" s="278"/>
      <c r="K25" s="283"/>
      <c r="L25" s="283"/>
      <c r="M25" s="283"/>
      <c r="N25" s="284"/>
      <c r="O25" s="284"/>
      <c r="P25" s="285">
        <v>0</v>
      </c>
      <c r="Q25" s="11">
        <f t="shared" si="1"/>
        <v>0</v>
      </c>
      <c r="R25" s="297"/>
    </row>
    <row r="26" spans="2:18" x14ac:dyDescent="0.35">
      <c r="B26" s="36">
        <v>16</v>
      </c>
      <c r="C26" s="276"/>
      <c r="D26" s="281"/>
      <c r="E26" s="277"/>
      <c r="F26" s="274"/>
      <c r="G26" s="274"/>
      <c r="H26" s="274"/>
      <c r="I26" s="274"/>
      <c r="J26" s="278"/>
      <c r="K26" s="283"/>
      <c r="L26" s="283"/>
      <c r="M26" s="283"/>
      <c r="N26" s="284"/>
      <c r="O26" s="284"/>
      <c r="P26" s="285">
        <v>0</v>
      </c>
      <c r="Q26" s="11">
        <f t="shared" si="1"/>
        <v>0</v>
      </c>
      <c r="R26" s="297"/>
    </row>
    <row r="27" spans="2:18" x14ac:dyDescent="0.35">
      <c r="B27" s="36">
        <v>17</v>
      </c>
      <c r="C27" s="276"/>
      <c r="D27" s="281"/>
      <c r="E27" s="277"/>
      <c r="F27" s="274"/>
      <c r="G27" s="274"/>
      <c r="H27" s="274"/>
      <c r="I27" s="274"/>
      <c r="J27" s="278"/>
      <c r="K27" s="283"/>
      <c r="L27" s="283"/>
      <c r="M27" s="283"/>
      <c r="N27" s="284"/>
      <c r="O27" s="284"/>
      <c r="P27" s="285">
        <v>0</v>
      </c>
      <c r="Q27" s="11">
        <f t="shared" si="1"/>
        <v>0</v>
      </c>
      <c r="R27" s="297"/>
    </row>
    <row r="28" spans="2:18" x14ac:dyDescent="0.35">
      <c r="B28" s="36">
        <v>18</v>
      </c>
      <c r="C28" s="276"/>
      <c r="D28" s="281"/>
      <c r="E28" s="277"/>
      <c r="F28" s="274"/>
      <c r="G28" s="274"/>
      <c r="H28" s="274"/>
      <c r="I28" s="274"/>
      <c r="J28" s="278"/>
      <c r="K28" s="283"/>
      <c r="L28" s="283"/>
      <c r="M28" s="283"/>
      <c r="N28" s="284"/>
      <c r="O28" s="284"/>
      <c r="P28" s="285">
        <v>0</v>
      </c>
      <c r="Q28" s="11">
        <f t="shared" si="1"/>
        <v>0</v>
      </c>
      <c r="R28" s="297"/>
    </row>
    <row r="29" spans="2:18" x14ac:dyDescent="0.35">
      <c r="B29" s="36">
        <v>19</v>
      </c>
      <c r="C29" s="276"/>
      <c r="D29" s="281"/>
      <c r="E29" s="277"/>
      <c r="F29" s="274"/>
      <c r="G29" s="274"/>
      <c r="H29" s="274"/>
      <c r="I29" s="274"/>
      <c r="J29" s="278"/>
      <c r="K29" s="283"/>
      <c r="L29" s="283"/>
      <c r="M29" s="283"/>
      <c r="N29" s="284"/>
      <c r="O29" s="284"/>
      <c r="P29" s="285">
        <v>0</v>
      </c>
      <c r="Q29" s="11">
        <f t="shared" si="1"/>
        <v>0</v>
      </c>
      <c r="R29" s="297"/>
    </row>
    <row r="30" spans="2:18" x14ac:dyDescent="0.35">
      <c r="B30" s="36">
        <v>20</v>
      </c>
      <c r="C30" s="276"/>
      <c r="D30" s="281"/>
      <c r="E30" s="277"/>
      <c r="F30" s="274"/>
      <c r="G30" s="274"/>
      <c r="H30" s="274"/>
      <c r="I30" s="274"/>
      <c r="J30" s="278"/>
      <c r="K30" s="283"/>
      <c r="L30" s="283"/>
      <c r="M30" s="283"/>
      <c r="N30" s="284"/>
      <c r="O30" s="284"/>
      <c r="P30" s="285">
        <v>0</v>
      </c>
      <c r="Q30" s="11">
        <f t="shared" si="1"/>
        <v>0</v>
      </c>
      <c r="R30" s="297"/>
    </row>
    <row r="31" spans="2:18" x14ac:dyDescent="0.35">
      <c r="B31" s="36">
        <v>21</v>
      </c>
      <c r="C31" s="276"/>
      <c r="D31" s="281"/>
      <c r="E31" s="277"/>
      <c r="F31" s="274"/>
      <c r="G31" s="274"/>
      <c r="H31" s="274"/>
      <c r="I31" s="274"/>
      <c r="J31" s="278"/>
      <c r="K31" s="283"/>
      <c r="L31" s="283"/>
      <c r="M31" s="283"/>
      <c r="N31" s="284"/>
      <c r="O31" s="284"/>
      <c r="P31" s="285">
        <v>0</v>
      </c>
      <c r="Q31" s="11">
        <f t="shared" si="1"/>
        <v>0</v>
      </c>
      <c r="R31" s="297"/>
    </row>
    <row r="32" spans="2:18" x14ac:dyDescent="0.35">
      <c r="B32" s="36">
        <v>22</v>
      </c>
      <c r="C32" s="276"/>
      <c r="D32" s="281"/>
      <c r="E32" s="277"/>
      <c r="F32" s="274"/>
      <c r="G32" s="274"/>
      <c r="H32" s="274"/>
      <c r="I32" s="274"/>
      <c r="J32" s="278"/>
      <c r="K32" s="283"/>
      <c r="L32" s="283"/>
      <c r="M32" s="283"/>
      <c r="N32" s="284"/>
      <c r="O32" s="284"/>
      <c r="P32" s="285">
        <v>0</v>
      </c>
      <c r="Q32" s="11">
        <f t="shared" si="1"/>
        <v>0</v>
      </c>
      <c r="R32" s="297"/>
    </row>
    <row r="33" spans="2:18" x14ac:dyDescent="0.35">
      <c r="B33" s="36">
        <v>23</v>
      </c>
      <c r="C33" s="276"/>
      <c r="D33" s="281"/>
      <c r="E33" s="277"/>
      <c r="F33" s="274"/>
      <c r="G33" s="274"/>
      <c r="H33" s="274"/>
      <c r="I33" s="274"/>
      <c r="J33" s="278"/>
      <c r="K33" s="283"/>
      <c r="L33" s="283"/>
      <c r="M33" s="283"/>
      <c r="N33" s="284"/>
      <c r="O33" s="284"/>
      <c r="P33" s="285">
        <v>0</v>
      </c>
      <c r="Q33" s="11">
        <f t="shared" si="1"/>
        <v>0</v>
      </c>
      <c r="R33" s="297"/>
    </row>
    <row r="34" spans="2:18" x14ac:dyDescent="0.35">
      <c r="B34" s="36">
        <v>24</v>
      </c>
      <c r="C34" s="276"/>
      <c r="D34" s="281"/>
      <c r="E34" s="277"/>
      <c r="F34" s="274"/>
      <c r="G34" s="274"/>
      <c r="H34" s="274"/>
      <c r="I34" s="274"/>
      <c r="J34" s="278"/>
      <c r="K34" s="283"/>
      <c r="L34" s="283"/>
      <c r="M34" s="283"/>
      <c r="N34" s="284"/>
      <c r="O34" s="284"/>
      <c r="P34" s="285">
        <v>0</v>
      </c>
      <c r="Q34" s="11">
        <f t="shared" si="1"/>
        <v>0</v>
      </c>
      <c r="R34" s="297"/>
    </row>
    <row r="35" spans="2:18" x14ac:dyDescent="0.35">
      <c r="B35" s="36">
        <v>25</v>
      </c>
      <c r="C35" s="276"/>
      <c r="D35" s="281"/>
      <c r="E35" s="277"/>
      <c r="F35" s="274"/>
      <c r="G35" s="274"/>
      <c r="H35" s="274"/>
      <c r="I35" s="274"/>
      <c r="J35" s="278"/>
      <c r="K35" s="283"/>
      <c r="L35" s="283"/>
      <c r="M35" s="283"/>
      <c r="N35" s="284"/>
      <c r="O35" s="284"/>
      <c r="P35" s="285">
        <v>0</v>
      </c>
      <c r="Q35" s="11">
        <f t="shared" si="1"/>
        <v>0</v>
      </c>
      <c r="R35" s="297"/>
    </row>
    <row r="36" spans="2:18" x14ac:dyDescent="0.35">
      <c r="B36" s="36">
        <v>26</v>
      </c>
      <c r="C36" s="276"/>
      <c r="D36" s="281"/>
      <c r="E36" s="277"/>
      <c r="F36" s="274"/>
      <c r="G36" s="274"/>
      <c r="H36" s="274"/>
      <c r="I36" s="274"/>
      <c r="J36" s="278"/>
      <c r="K36" s="283"/>
      <c r="L36" s="283"/>
      <c r="M36" s="283"/>
      <c r="N36" s="284"/>
      <c r="O36" s="284"/>
      <c r="P36" s="285">
        <v>0</v>
      </c>
      <c r="Q36" s="11">
        <f t="shared" si="1"/>
        <v>0</v>
      </c>
      <c r="R36" s="297"/>
    </row>
    <row r="37" spans="2:18" x14ac:dyDescent="0.35">
      <c r="B37" s="36">
        <v>27</v>
      </c>
      <c r="C37" s="276"/>
      <c r="D37" s="281"/>
      <c r="E37" s="277"/>
      <c r="F37" s="274"/>
      <c r="G37" s="274"/>
      <c r="H37" s="274"/>
      <c r="I37" s="274"/>
      <c r="J37" s="278"/>
      <c r="K37" s="283"/>
      <c r="L37" s="283"/>
      <c r="M37" s="283"/>
      <c r="N37" s="284"/>
      <c r="O37" s="284"/>
      <c r="P37" s="285">
        <v>0</v>
      </c>
      <c r="Q37" s="11">
        <f t="shared" si="1"/>
        <v>0</v>
      </c>
      <c r="R37" s="297"/>
    </row>
    <row r="38" spans="2:18" x14ac:dyDescent="0.35">
      <c r="B38" s="36">
        <v>28</v>
      </c>
      <c r="C38" s="276"/>
      <c r="D38" s="281"/>
      <c r="E38" s="277"/>
      <c r="F38" s="274"/>
      <c r="G38" s="274"/>
      <c r="H38" s="274"/>
      <c r="I38" s="274"/>
      <c r="J38" s="278"/>
      <c r="K38" s="283"/>
      <c r="L38" s="283"/>
      <c r="M38" s="283"/>
      <c r="N38" s="284"/>
      <c r="O38" s="284"/>
      <c r="P38" s="285">
        <v>0</v>
      </c>
      <c r="Q38" s="11">
        <f t="shared" si="1"/>
        <v>0</v>
      </c>
      <c r="R38" s="297"/>
    </row>
    <row r="39" spans="2:18" x14ac:dyDescent="0.35">
      <c r="B39" s="36">
        <v>29</v>
      </c>
      <c r="C39" s="276"/>
      <c r="D39" s="281"/>
      <c r="E39" s="277"/>
      <c r="F39" s="274"/>
      <c r="G39" s="274"/>
      <c r="H39" s="274"/>
      <c r="I39" s="274"/>
      <c r="J39" s="278"/>
      <c r="K39" s="283"/>
      <c r="L39" s="283"/>
      <c r="M39" s="283"/>
      <c r="N39" s="284"/>
      <c r="O39" s="284"/>
      <c r="P39" s="285">
        <v>0</v>
      </c>
      <c r="Q39" s="11">
        <f t="shared" si="1"/>
        <v>0</v>
      </c>
      <c r="R39" s="297"/>
    </row>
    <row r="40" spans="2:18" x14ac:dyDescent="0.35">
      <c r="B40" s="36">
        <v>30</v>
      </c>
      <c r="C40" s="276"/>
      <c r="D40" s="281"/>
      <c r="E40" s="277"/>
      <c r="F40" s="274"/>
      <c r="G40" s="274"/>
      <c r="H40" s="274"/>
      <c r="I40" s="274"/>
      <c r="J40" s="278"/>
      <c r="K40" s="283"/>
      <c r="L40" s="283"/>
      <c r="M40" s="283"/>
      <c r="N40" s="284"/>
      <c r="O40" s="284"/>
      <c r="P40" s="285">
        <v>0</v>
      </c>
      <c r="Q40" s="11">
        <f t="shared" si="1"/>
        <v>0</v>
      </c>
      <c r="R40" s="297"/>
    </row>
    <row r="41" spans="2:18" x14ac:dyDescent="0.35">
      <c r="B41" s="36">
        <v>31</v>
      </c>
      <c r="C41" s="276"/>
      <c r="D41" s="281"/>
      <c r="E41" s="277"/>
      <c r="F41" s="274"/>
      <c r="G41" s="274"/>
      <c r="H41" s="274"/>
      <c r="I41" s="274"/>
      <c r="J41" s="278"/>
      <c r="K41" s="283"/>
      <c r="L41" s="283"/>
      <c r="M41" s="283"/>
      <c r="N41" s="284"/>
      <c r="O41" s="284"/>
      <c r="P41" s="285">
        <v>0</v>
      </c>
      <c r="Q41" s="11">
        <f t="shared" si="1"/>
        <v>0</v>
      </c>
      <c r="R41" s="297"/>
    </row>
    <row r="42" spans="2:18" x14ac:dyDescent="0.35">
      <c r="B42" s="36">
        <v>32</v>
      </c>
      <c r="C42" s="276"/>
      <c r="D42" s="281"/>
      <c r="E42" s="277"/>
      <c r="F42" s="274"/>
      <c r="G42" s="274"/>
      <c r="H42" s="274"/>
      <c r="I42" s="274"/>
      <c r="J42" s="278"/>
      <c r="K42" s="283"/>
      <c r="L42" s="283"/>
      <c r="M42" s="283"/>
      <c r="N42" s="284"/>
      <c r="O42" s="284"/>
      <c r="P42" s="285">
        <v>0</v>
      </c>
      <c r="Q42" s="11">
        <f t="shared" si="1"/>
        <v>0</v>
      </c>
      <c r="R42" s="297"/>
    </row>
    <row r="43" spans="2:18" x14ac:dyDescent="0.35">
      <c r="B43" s="36">
        <v>33</v>
      </c>
      <c r="C43" s="276"/>
      <c r="D43" s="281"/>
      <c r="E43" s="277"/>
      <c r="F43" s="274"/>
      <c r="G43" s="274"/>
      <c r="H43" s="274"/>
      <c r="I43" s="274"/>
      <c r="J43" s="278"/>
      <c r="K43" s="283"/>
      <c r="L43" s="283"/>
      <c r="M43" s="283"/>
      <c r="N43" s="284"/>
      <c r="O43" s="284"/>
      <c r="P43" s="285">
        <v>0</v>
      </c>
      <c r="Q43" s="11">
        <f t="shared" si="1"/>
        <v>0</v>
      </c>
      <c r="R43" s="297"/>
    </row>
    <row r="44" spans="2:18" x14ac:dyDescent="0.35">
      <c r="B44" s="36">
        <v>34</v>
      </c>
      <c r="C44" s="276"/>
      <c r="D44" s="281"/>
      <c r="E44" s="277"/>
      <c r="F44" s="274"/>
      <c r="G44" s="274"/>
      <c r="H44" s="274"/>
      <c r="I44" s="274"/>
      <c r="J44" s="278"/>
      <c r="K44" s="283"/>
      <c r="L44" s="283"/>
      <c r="M44" s="283"/>
      <c r="N44" s="284"/>
      <c r="O44" s="284"/>
      <c r="P44" s="285">
        <v>0</v>
      </c>
      <c r="Q44" s="11">
        <f t="shared" si="1"/>
        <v>0</v>
      </c>
      <c r="R44" s="297"/>
    </row>
    <row r="45" spans="2:18" x14ac:dyDescent="0.35">
      <c r="B45" s="36">
        <v>35</v>
      </c>
      <c r="C45" s="276"/>
      <c r="D45" s="281"/>
      <c r="E45" s="277"/>
      <c r="F45" s="274"/>
      <c r="G45" s="274"/>
      <c r="H45" s="274"/>
      <c r="I45" s="274"/>
      <c r="J45" s="278"/>
      <c r="K45" s="283"/>
      <c r="L45" s="283"/>
      <c r="M45" s="283"/>
      <c r="N45" s="284"/>
      <c r="O45" s="284"/>
      <c r="P45" s="285">
        <v>0</v>
      </c>
      <c r="Q45" s="11">
        <f t="shared" si="1"/>
        <v>0</v>
      </c>
      <c r="R45" s="297"/>
    </row>
    <row r="46" spans="2:18" x14ac:dyDescent="0.35">
      <c r="B46" s="36">
        <v>36</v>
      </c>
      <c r="C46" s="276"/>
      <c r="D46" s="281"/>
      <c r="E46" s="277"/>
      <c r="F46" s="274"/>
      <c r="G46" s="274"/>
      <c r="H46" s="274"/>
      <c r="I46" s="274"/>
      <c r="J46" s="278"/>
      <c r="K46" s="283"/>
      <c r="L46" s="283"/>
      <c r="M46" s="283"/>
      <c r="N46" s="284"/>
      <c r="O46" s="284"/>
      <c r="P46" s="285">
        <v>0</v>
      </c>
      <c r="Q46" s="11">
        <f t="shared" si="1"/>
        <v>0</v>
      </c>
      <c r="R46" s="297"/>
    </row>
    <row r="47" spans="2:18" x14ac:dyDescent="0.35">
      <c r="B47" s="36">
        <v>37</v>
      </c>
      <c r="C47" s="276"/>
      <c r="D47" s="281"/>
      <c r="E47" s="277"/>
      <c r="F47" s="274"/>
      <c r="G47" s="274"/>
      <c r="H47" s="274"/>
      <c r="I47" s="274"/>
      <c r="J47" s="278"/>
      <c r="K47" s="283"/>
      <c r="L47" s="283"/>
      <c r="M47" s="283"/>
      <c r="N47" s="284"/>
      <c r="O47" s="284"/>
      <c r="P47" s="285">
        <v>0</v>
      </c>
      <c r="Q47" s="11">
        <f t="shared" si="1"/>
        <v>0</v>
      </c>
      <c r="R47" s="297"/>
    </row>
    <row r="48" spans="2:18" x14ac:dyDescent="0.35">
      <c r="B48" s="36">
        <v>38</v>
      </c>
      <c r="C48" s="276"/>
      <c r="D48" s="281"/>
      <c r="E48" s="277"/>
      <c r="F48" s="274"/>
      <c r="G48" s="274"/>
      <c r="H48" s="274"/>
      <c r="I48" s="274"/>
      <c r="J48" s="278"/>
      <c r="K48" s="283"/>
      <c r="L48" s="283"/>
      <c r="M48" s="283"/>
      <c r="N48" s="284"/>
      <c r="O48" s="284"/>
      <c r="P48" s="285">
        <v>0</v>
      </c>
      <c r="Q48" s="11">
        <f t="shared" si="1"/>
        <v>0</v>
      </c>
      <c r="R48" s="297"/>
    </row>
    <row r="49" spans="2:18" x14ac:dyDescent="0.35">
      <c r="B49" s="36">
        <v>39</v>
      </c>
      <c r="C49" s="276"/>
      <c r="D49" s="281"/>
      <c r="E49" s="277"/>
      <c r="F49" s="274"/>
      <c r="G49" s="274"/>
      <c r="H49" s="274"/>
      <c r="I49" s="274"/>
      <c r="J49" s="278"/>
      <c r="K49" s="283"/>
      <c r="L49" s="283"/>
      <c r="M49" s="283"/>
      <c r="N49" s="284"/>
      <c r="O49" s="284"/>
      <c r="P49" s="285">
        <v>0</v>
      </c>
      <c r="Q49" s="11">
        <f t="shared" si="1"/>
        <v>0</v>
      </c>
      <c r="R49" s="297"/>
    </row>
    <row r="50" spans="2:18" x14ac:dyDescent="0.35">
      <c r="B50" s="36">
        <v>40</v>
      </c>
      <c r="C50" s="276"/>
      <c r="D50" s="281"/>
      <c r="E50" s="277"/>
      <c r="F50" s="274"/>
      <c r="G50" s="274"/>
      <c r="H50" s="274"/>
      <c r="I50" s="274"/>
      <c r="J50" s="278"/>
      <c r="K50" s="283"/>
      <c r="L50" s="283"/>
      <c r="M50" s="283"/>
      <c r="N50" s="284"/>
      <c r="O50" s="284"/>
      <c r="P50" s="285">
        <v>0</v>
      </c>
      <c r="Q50" s="11">
        <f t="shared" si="1"/>
        <v>0</v>
      </c>
      <c r="R50" s="297"/>
    </row>
    <row r="51" spans="2:18" x14ac:dyDescent="0.35">
      <c r="B51" s="36">
        <v>41</v>
      </c>
      <c r="C51" s="276"/>
      <c r="D51" s="281"/>
      <c r="E51" s="277"/>
      <c r="F51" s="274"/>
      <c r="G51" s="274"/>
      <c r="H51" s="274"/>
      <c r="I51" s="274"/>
      <c r="J51" s="278"/>
      <c r="K51" s="283"/>
      <c r="L51" s="283"/>
      <c r="M51" s="283"/>
      <c r="N51" s="284"/>
      <c r="O51" s="284"/>
      <c r="P51" s="285">
        <v>0</v>
      </c>
      <c r="Q51" s="11">
        <f t="shared" si="1"/>
        <v>0</v>
      </c>
      <c r="R51" s="297"/>
    </row>
    <row r="52" spans="2:18" x14ac:dyDescent="0.35">
      <c r="B52" s="36">
        <v>42</v>
      </c>
      <c r="C52" s="276"/>
      <c r="D52" s="281"/>
      <c r="E52" s="277"/>
      <c r="F52" s="274"/>
      <c r="G52" s="274"/>
      <c r="H52" s="274"/>
      <c r="I52" s="274"/>
      <c r="J52" s="278"/>
      <c r="K52" s="283"/>
      <c r="L52" s="283"/>
      <c r="M52" s="283"/>
      <c r="N52" s="284"/>
      <c r="O52" s="284"/>
      <c r="P52" s="285">
        <v>0</v>
      </c>
      <c r="Q52" s="11">
        <f t="shared" si="1"/>
        <v>0</v>
      </c>
      <c r="R52" s="297"/>
    </row>
    <row r="53" spans="2:18" x14ac:dyDescent="0.35">
      <c r="B53" s="36">
        <v>43</v>
      </c>
      <c r="C53" s="276"/>
      <c r="D53" s="281"/>
      <c r="E53" s="277"/>
      <c r="F53" s="274"/>
      <c r="G53" s="274"/>
      <c r="H53" s="274"/>
      <c r="I53" s="274"/>
      <c r="J53" s="278"/>
      <c r="K53" s="283"/>
      <c r="L53" s="283"/>
      <c r="M53" s="283"/>
      <c r="N53" s="284"/>
      <c r="O53" s="284"/>
      <c r="P53" s="285">
        <v>0</v>
      </c>
      <c r="Q53" s="11">
        <f t="shared" si="1"/>
        <v>0</v>
      </c>
      <c r="R53" s="297"/>
    </row>
    <row r="54" spans="2:18" x14ac:dyDescent="0.35">
      <c r="B54" s="36">
        <v>44</v>
      </c>
      <c r="C54" s="276"/>
      <c r="D54" s="281"/>
      <c r="E54" s="277"/>
      <c r="F54" s="274"/>
      <c r="G54" s="274"/>
      <c r="H54" s="274"/>
      <c r="I54" s="274"/>
      <c r="J54" s="278"/>
      <c r="K54" s="283"/>
      <c r="L54" s="283"/>
      <c r="M54" s="283"/>
      <c r="N54" s="284"/>
      <c r="O54" s="284"/>
      <c r="P54" s="285">
        <v>0</v>
      </c>
      <c r="Q54" s="11">
        <f t="shared" si="1"/>
        <v>0</v>
      </c>
      <c r="R54" s="297"/>
    </row>
    <row r="55" spans="2:18" x14ac:dyDescent="0.35">
      <c r="B55" s="36">
        <v>45</v>
      </c>
      <c r="C55" s="276"/>
      <c r="D55" s="281"/>
      <c r="E55" s="277"/>
      <c r="F55" s="274"/>
      <c r="G55" s="274"/>
      <c r="H55" s="274"/>
      <c r="I55" s="274"/>
      <c r="J55" s="278"/>
      <c r="K55" s="283"/>
      <c r="L55" s="283"/>
      <c r="M55" s="283"/>
      <c r="N55" s="284"/>
      <c r="O55" s="284"/>
      <c r="P55" s="285">
        <v>0</v>
      </c>
      <c r="Q55" s="11">
        <f t="shared" si="1"/>
        <v>0</v>
      </c>
      <c r="R55" s="297"/>
    </row>
    <row r="56" spans="2:18" x14ac:dyDescent="0.35">
      <c r="B56" s="36">
        <v>46</v>
      </c>
      <c r="C56" s="276"/>
      <c r="D56" s="281"/>
      <c r="E56" s="277"/>
      <c r="F56" s="274"/>
      <c r="G56" s="274"/>
      <c r="H56" s="274"/>
      <c r="I56" s="274"/>
      <c r="J56" s="278"/>
      <c r="K56" s="283"/>
      <c r="L56" s="283"/>
      <c r="M56" s="283"/>
      <c r="N56" s="284"/>
      <c r="O56" s="284"/>
      <c r="P56" s="285">
        <v>0</v>
      </c>
      <c r="Q56" s="11">
        <f t="shared" si="1"/>
        <v>0</v>
      </c>
      <c r="R56" s="297"/>
    </row>
    <row r="57" spans="2:18" x14ac:dyDescent="0.35">
      <c r="B57" s="36">
        <v>47</v>
      </c>
      <c r="C57" s="276"/>
      <c r="D57" s="281"/>
      <c r="E57" s="277"/>
      <c r="F57" s="274"/>
      <c r="G57" s="274"/>
      <c r="H57" s="274"/>
      <c r="I57" s="274"/>
      <c r="J57" s="278"/>
      <c r="K57" s="283"/>
      <c r="L57" s="283"/>
      <c r="M57" s="283"/>
      <c r="N57" s="284"/>
      <c r="O57" s="284"/>
      <c r="P57" s="285">
        <v>0</v>
      </c>
      <c r="Q57" s="11">
        <f t="shared" si="1"/>
        <v>0</v>
      </c>
      <c r="R57" s="297"/>
    </row>
    <row r="58" spans="2:18" x14ac:dyDescent="0.35">
      <c r="B58" s="36">
        <v>48</v>
      </c>
      <c r="C58" s="276"/>
      <c r="D58" s="281"/>
      <c r="E58" s="277"/>
      <c r="F58" s="274"/>
      <c r="G58" s="274"/>
      <c r="H58" s="274"/>
      <c r="I58" s="274"/>
      <c r="J58" s="278"/>
      <c r="K58" s="283"/>
      <c r="L58" s="283"/>
      <c r="M58" s="283"/>
      <c r="N58" s="284"/>
      <c r="O58" s="284"/>
      <c r="P58" s="285">
        <v>0</v>
      </c>
      <c r="Q58" s="11">
        <f t="shared" si="1"/>
        <v>0</v>
      </c>
      <c r="R58" s="297"/>
    </row>
    <row r="59" spans="2:18" x14ac:dyDescent="0.35">
      <c r="B59" s="36">
        <v>49</v>
      </c>
      <c r="C59" s="276"/>
      <c r="D59" s="281"/>
      <c r="E59" s="277"/>
      <c r="F59" s="274"/>
      <c r="G59" s="274"/>
      <c r="H59" s="274"/>
      <c r="I59" s="274"/>
      <c r="J59" s="278"/>
      <c r="K59" s="283"/>
      <c r="L59" s="283"/>
      <c r="M59" s="283"/>
      <c r="N59" s="284"/>
      <c r="O59" s="284"/>
      <c r="P59" s="285">
        <v>0</v>
      </c>
      <c r="Q59" s="11">
        <f t="shared" si="1"/>
        <v>0</v>
      </c>
      <c r="R59" s="297"/>
    </row>
    <row r="60" spans="2:18" x14ac:dyDescent="0.35">
      <c r="B60" s="36">
        <v>50</v>
      </c>
      <c r="C60" s="276"/>
      <c r="D60" s="281"/>
      <c r="E60" s="277"/>
      <c r="F60" s="274"/>
      <c r="G60" s="274"/>
      <c r="H60" s="274"/>
      <c r="I60" s="274"/>
      <c r="J60" s="278"/>
      <c r="K60" s="283"/>
      <c r="L60" s="283"/>
      <c r="M60" s="283"/>
      <c r="N60" s="284"/>
      <c r="O60" s="284"/>
      <c r="P60" s="285">
        <v>0</v>
      </c>
      <c r="Q60" s="11">
        <f t="shared" si="1"/>
        <v>0</v>
      </c>
      <c r="R60" s="297"/>
    </row>
    <row r="61" spans="2:18" x14ac:dyDescent="0.35">
      <c r="B61" s="36">
        <v>51</v>
      </c>
      <c r="C61" s="276"/>
      <c r="D61" s="281"/>
      <c r="E61" s="277"/>
      <c r="F61" s="274"/>
      <c r="G61" s="274"/>
      <c r="H61" s="274"/>
      <c r="I61" s="274"/>
      <c r="J61" s="278"/>
      <c r="K61" s="283"/>
      <c r="L61" s="283"/>
      <c r="M61" s="283"/>
      <c r="N61" s="284"/>
      <c r="O61" s="284"/>
      <c r="P61" s="285">
        <v>0</v>
      </c>
      <c r="Q61" s="11">
        <f t="shared" si="1"/>
        <v>0</v>
      </c>
      <c r="R61" s="297"/>
    </row>
    <row r="62" spans="2:18" x14ac:dyDescent="0.35">
      <c r="B62" s="36">
        <v>52</v>
      </c>
      <c r="C62" s="276"/>
      <c r="D62" s="281"/>
      <c r="E62" s="277"/>
      <c r="F62" s="274"/>
      <c r="G62" s="274"/>
      <c r="H62" s="274"/>
      <c r="I62" s="274"/>
      <c r="J62" s="278"/>
      <c r="K62" s="283"/>
      <c r="L62" s="283"/>
      <c r="M62" s="283"/>
      <c r="N62" s="284"/>
      <c r="O62" s="284"/>
      <c r="P62" s="285">
        <v>0</v>
      </c>
      <c r="Q62" s="11">
        <f t="shared" si="1"/>
        <v>0</v>
      </c>
      <c r="R62" s="297"/>
    </row>
    <row r="63" spans="2:18" x14ac:dyDescent="0.35">
      <c r="B63" s="36">
        <v>53</v>
      </c>
      <c r="C63" s="276"/>
      <c r="D63" s="281"/>
      <c r="E63" s="277"/>
      <c r="F63" s="274"/>
      <c r="G63" s="274"/>
      <c r="H63" s="274"/>
      <c r="I63" s="274"/>
      <c r="J63" s="278"/>
      <c r="K63" s="283"/>
      <c r="L63" s="283"/>
      <c r="M63" s="283"/>
      <c r="N63" s="284"/>
      <c r="O63" s="284"/>
      <c r="P63" s="285">
        <v>0</v>
      </c>
      <c r="Q63" s="11">
        <f t="shared" si="1"/>
        <v>0</v>
      </c>
      <c r="R63" s="297"/>
    </row>
    <row r="64" spans="2:18" x14ac:dyDescent="0.35">
      <c r="B64" s="36">
        <v>54</v>
      </c>
      <c r="C64" s="276"/>
      <c r="D64" s="281"/>
      <c r="E64" s="277"/>
      <c r="F64" s="274"/>
      <c r="G64" s="274"/>
      <c r="H64" s="274"/>
      <c r="I64" s="274"/>
      <c r="J64" s="278"/>
      <c r="K64" s="283"/>
      <c r="L64" s="283"/>
      <c r="M64" s="283"/>
      <c r="N64" s="284"/>
      <c r="O64" s="284"/>
      <c r="P64" s="285">
        <v>0</v>
      </c>
      <c r="Q64" s="11">
        <f t="shared" si="1"/>
        <v>0</v>
      </c>
      <c r="R64" s="297"/>
    </row>
    <row r="65" spans="2:18" x14ac:dyDescent="0.35">
      <c r="B65" s="36">
        <v>55</v>
      </c>
      <c r="C65" s="276"/>
      <c r="D65" s="281"/>
      <c r="E65" s="277"/>
      <c r="F65" s="274"/>
      <c r="G65" s="274"/>
      <c r="H65" s="274"/>
      <c r="I65" s="274"/>
      <c r="J65" s="278"/>
      <c r="K65" s="283"/>
      <c r="L65" s="283"/>
      <c r="M65" s="283"/>
      <c r="N65" s="284"/>
      <c r="O65" s="284"/>
      <c r="P65" s="285">
        <v>0</v>
      </c>
      <c r="Q65" s="11">
        <f t="shared" si="1"/>
        <v>0</v>
      </c>
      <c r="R65" s="297"/>
    </row>
    <row r="66" spans="2:18" x14ac:dyDescent="0.35">
      <c r="B66" s="36">
        <v>56</v>
      </c>
      <c r="C66" s="276"/>
      <c r="D66" s="281"/>
      <c r="E66" s="277"/>
      <c r="F66" s="274"/>
      <c r="G66" s="274"/>
      <c r="H66" s="274"/>
      <c r="I66" s="274"/>
      <c r="J66" s="278"/>
      <c r="K66" s="283"/>
      <c r="L66" s="283"/>
      <c r="M66" s="283"/>
      <c r="N66" s="284"/>
      <c r="O66" s="284"/>
      <c r="P66" s="285">
        <v>0</v>
      </c>
      <c r="Q66" s="11">
        <f t="shared" si="1"/>
        <v>0</v>
      </c>
      <c r="R66" s="297"/>
    </row>
    <row r="67" spans="2:18" x14ac:dyDescent="0.35">
      <c r="B67" s="36">
        <v>57</v>
      </c>
      <c r="C67" s="276"/>
      <c r="D67" s="281"/>
      <c r="E67" s="277"/>
      <c r="F67" s="274"/>
      <c r="G67" s="274"/>
      <c r="H67" s="274"/>
      <c r="I67" s="274"/>
      <c r="J67" s="278"/>
      <c r="K67" s="283"/>
      <c r="L67" s="283"/>
      <c r="M67" s="283"/>
      <c r="N67" s="284"/>
      <c r="O67" s="284"/>
      <c r="P67" s="285">
        <v>0</v>
      </c>
      <c r="Q67" s="11">
        <f t="shared" si="1"/>
        <v>0</v>
      </c>
      <c r="R67" s="297"/>
    </row>
    <row r="68" spans="2:18" x14ac:dyDescent="0.35">
      <c r="B68" s="36">
        <v>58</v>
      </c>
      <c r="C68" s="276"/>
      <c r="D68" s="281"/>
      <c r="E68" s="277"/>
      <c r="F68" s="274"/>
      <c r="G68" s="274"/>
      <c r="H68" s="274"/>
      <c r="I68" s="274"/>
      <c r="J68" s="278"/>
      <c r="K68" s="283"/>
      <c r="L68" s="283"/>
      <c r="M68" s="283"/>
      <c r="N68" s="284"/>
      <c r="O68" s="284"/>
      <c r="P68" s="285">
        <v>0</v>
      </c>
      <c r="Q68" s="11">
        <f t="shared" si="1"/>
        <v>0</v>
      </c>
      <c r="R68" s="297"/>
    </row>
    <row r="69" spans="2:18" x14ac:dyDescent="0.35">
      <c r="B69" s="36">
        <v>59</v>
      </c>
      <c r="C69" s="276"/>
      <c r="D69" s="281"/>
      <c r="E69" s="277"/>
      <c r="F69" s="274"/>
      <c r="G69" s="274"/>
      <c r="H69" s="274"/>
      <c r="I69" s="274"/>
      <c r="J69" s="278"/>
      <c r="K69" s="283"/>
      <c r="L69" s="283"/>
      <c r="M69" s="283"/>
      <c r="N69" s="284"/>
      <c r="O69" s="284"/>
      <c r="P69" s="285">
        <v>0</v>
      </c>
      <c r="Q69" s="11">
        <f t="shared" si="1"/>
        <v>0</v>
      </c>
      <c r="R69" s="297"/>
    </row>
    <row r="70" spans="2:18" x14ac:dyDescent="0.35">
      <c r="B70" s="37">
        <v>60</v>
      </c>
      <c r="C70" s="276"/>
      <c r="D70" s="281"/>
      <c r="E70" s="277"/>
      <c r="F70" s="274"/>
      <c r="G70" s="274"/>
      <c r="H70" s="274"/>
      <c r="I70" s="274"/>
      <c r="J70" s="278"/>
      <c r="K70" s="283"/>
      <c r="L70" s="283"/>
      <c r="M70" s="283"/>
      <c r="N70" s="284"/>
      <c r="O70" s="284"/>
      <c r="P70" s="285">
        <v>0</v>
      </c>
      <c r="Q70" s="11">
        <f t="shared" si="1"/>
        <v>0</v>
      </c>
      <c r="R70" s="297"/>
    </row>
    <row r="71" spans="2:18" x14ac:dyDescent="0.35">
      <c r="B71" s="36">
        <v>61</v>
      </c>
      <c r="C71" s="286"/>
      <c r="D71" s="281"/>
      <c r="E71" s="277"/>
      <c r="F71" s="274"/>
      <c r="G71" s="274"/>
      <c r="H71" s="274"/>
      <c r="I71" s="274"/>
      <c r="J71" s="283"/>
      <c r="K71" s="283"/>
      <c r="L71" s="283"/>
      <c r="M71" s="283"/>
      <c r="N71" s="284"/>
      <c r="O71" s="284"/>
      <c r="P71" s="285">
        <v>0</v>
      </c>
      <c r="Q71" s="11">
        <f t="shared" si="1"/>
        <v>0</v>
      </c>
      <c r="R71" s="297"/>
    </row>
    <row r="72" spans="2:18" x14ac:dyDescent="0.35">
      <c r="B72" s="37">
        <v>62</v>
      </c>
      <c r="C72" s="286"/>
      <c r="D72" s="281"/>
      <c r="E72" s="277"/>
      <c r="F72" s="274"/>
      <c r="G72" s="274"/>
      <c r="H72" s="274"/>
      <c r="I72" s="274"/>
      <c r="J72" s="283"/>
      <c r="K72" s="283"/>
      <c r="L72" s="283"/>
      <c r="M72" s="283"/>
      <c r="N72" s="284"/>
      <c r="O72" s="284"/>
      <c r="P72" s="285">
        <v>0</v>
      </c>
      <c r="Q72" s="11">
        <f t="shared" si="1"/>
        <v>0</v>
      </c>
      <c r="R72" s="297"/>
    </row>
    <row r="73" spans="2:18" x14ac:dyDescent="0.35">
      <c r="B73" s="36">
        <v>63</v>
      </c>
      <c r="C73" s="286"/>
      <c r="D73" s="281"/>
      <c r="E73" s="277"/>
      <c r="F73" s="274"/>
      <c r="G73" s="274"/>
      <c r="H73" s="274"/>
      <c r="I73" s="274"/>
      <c r="J73" s="283"/>
      <c r="K73" s="283"/>
      <c r="L73" s="283"/>
      <c r="M73" s="283"/>
      <c r="N73" s="284"/>
      <c r="O73" s="284"/>
      <c r="P73" s="285">
        <v>0</v>
      </c>
      <c r="Q73" s="11">
        <f t="shared" si="1"/>
        <v>0</v>
      </c>
      <c r="R73" s="297"/>
    </row>
    <row r="74" spans="2:18" x14ac:dyDescent="0.35">
      <c r="B74" s="37">
        <v>64</v>
      </c>
      <c r="C74" s="286"/>
      <c r="D74" s="281"/>
      <c r="E74" s="277"/>
      <c r="F74" s="274"/>
      <c r="G74" s="274"/>
      <c r="H74" s="274"/>
      <c r="I74" s="274"/>
      <c r="J74" s="283"/>
      <c r="K74" s="283"/>
      <c r="L74" s="283"/>
      <c r="M74" s="283"/>
      <c r="N74" s="284"/>
      <c r="O74" s="284"/>
      <c r="P74" s="285">
        <v>0</v>
      </c>
      <c r="Q74" s="11">
        <f t="shared" si="1"/>
        <v>0</v>
      </c>
      <c r="R74" s="297"/>
    </row>
    <row r="75" spans="2:18" x14ac:dyDescent="0.35">
      <c r="B75" s="36">
        <v>65</v>
      </c>
      <c r="C75" s="286"/>
      <c r="D75" s="281"/>
      <c r="E75" s="277"/>
      <c r="F75" s="274"/>
      <c r="G75" s="274"/>
      <c r="H75" s="274"/>
      <c r="I75" s="274"/>
      <c r="J75" s="283"/>
      <c r="K75" s="283"/>
      <c r="L75" s="283"/>
      <c r="M75" s="283"/>
      <c r="N75" s="284"/>
      <c r="O75" s="284"/>
      <c r="P75" s="285">
        <v>0</v>
      </c>
      <c r="Q75" s="11">
        <f t="shared" si="1"/>
        <v>0</v>
      </c>
      <c r="R75" s="297"/>
    </row>
    <row r="76" spans="2:18" x14ac:dyDescent="0.35">
      <c r="B76" s="37">
        <v>66</v>
      </c>
      <c r="C76" s="286"/>
      <c r="D76" s="281"/>
      <c r="E76" s="277"/>
      <c r="F76" s="274"/>
      <c r="G76" s="274"/>
      <c r="H76" s="274"/>
      <c r="I76" s="274"/>
      <c r="J76" s="283"/>
      <c r="K76" s="283"/>
      <c r="L76" s="283"/>
      <c r="M76" s="283"/>
      <c r="N76" s="284"/>
      <c r="O76" s="284"/>
      <c r="P76" s="285">
        <v>0</v>
      </c>
      <c r="Q76" s="11">
        <f t="shared" si="1"/>
        <v>0</v>
      </c>
      <c r="R76" s="297"/>
    </row>
    <row r="77" spans="2:18" x14ac:dyDescent="0.35">
      <c r="B77" s="36">
        <v>67</v>
      </c>
      <c r="C77" s="286"/>
      <c r="D77" s="281"/>
      <c r="E77" s="277"/>
      <c r="F77" s="274"/>
      <c r="G77" s="274"/>
      <c r="H77" s="274"/>
      <c r="I77" s="274"/>
      <c r="J77" s="283"/>
      <c r="K77" s="283"/>
      <c r="L77" s="283"/>
      <c r="M77" s="283"/>
      <c r="N77" s="284"/>
      <c r="O77" s="284"/>
      <c r="P77" s="285">
        <v>0</v>
      </c>
      <c r="Q77" s="11">
        <f t="shared" si="1"/>
        <v>0</v>
      </c>
      <c r="R77" s="297"/>
    </row>
    <row r="78" spans="2:18" x14ac:dyDescent="0.35">
      <c r="B78" s="37">
        <v>68</v>
      </c>
      <c r="C78" s="286"/>
      <c r="D78" s="281"/>
      <c r="E78" s="277"/>
      <c r="F78" s="274"/>
      <c r="G78" s="274"/>
      <c r="H78" s="274"/>
      <c r="I78" s="274"/>
      <c r="J78" s="283"/>
      <c r="K78" s="283"/>
      <c r="L78" s="283"/>
      <c r="M78" s="283"/>
      <c r="N78" s="284"/>
      <c r="O78" s="284"/>
      <c r="P78" s="285">
        <v>0</v>
      </c>
      <c r="Q78" s="11">
        <f t="shared" si="1"/>
        <v>0</v>
      </c>
      <c r="R78" s="297"/>
    </row>
    <row r="79" spans="2:18" x14ac:dyDescent="0.35">
      <c r="B79" s="36">
        <v>69</v>
      </c>
      <c r="C79" s="286"/>
      <c r="D79" s="281"/>
      <c r="E79" s="277"/>
      <c r="F79" s="274"/>
      <c r="G79" s="274"/>
      <c r="H79" s="274"/>
      <c r="I79" s="274"/>
      <c r="J79" s="283"/>
      <c r="K79" s="283"/>
      <c r="L79" s="283"/>
      <c r="M79" s="283"/>
      <c r="N79" s="284"/>
      <c r="O79" s="284"/>
      <c r="P79" s="285">
        <v>0</v>
      </c>
      <c r="Q79" s="11">
        <f t="shared" si="1"/>
        <v>0</v>
      </c>
      <c r="R79" s="297"/>
    </row>
    <row r="80" spans="2:18" x14ac:dyDescent="0.35">
      <c r="B80" s="37">
        <v>70</v>
      </c>
      <c r="C80" s="286"/>
      <c r="D80" s="281"/>
      <c r="E80" s="277"/>
      <c r="F80" s="274"/>
      <c r="G80" s="274"/>
      <c r="H80" s="274"/>
      <c r="I80" s="274"/>
      <c r="J80" s="283"/>
      <c r="K80" s="283"/>
      <c r="L80" s="283"/>
      <c r="M80" s="283"/>
      <c r="N80" s="284"/>
      <c r="O80" s="284"/>
      <c r="P80" s="285">
        <v>0</v>
      </c>
      <c r="Q80" s="11">
        <f t="shared" si="1"/>
        <v>0</v>
      </c>
      <c r="R80" s="297"/>
    </row>
    <row r="81" spans="2:18" x14ac:dyDescent="0.35">
      <c r="B81" s="36">
        <v>71</v>
      </c>
      <c r="C81" s="286"/>
      <c r="D81" s="281"/>
      <c r="E81" s="277"/>
      <c r="F81" s="274"/>
      <c r="G81" s="274"/>
      <c r="H81" s="274"/>
      <c r="I81" s="274"/>
      <c r="J81" s="283"/>
      <c r="K81" s="283"/>
      <c r="L81" s="283"/>
      <c r="M81" s="283"/>
      <c r="N81" s="284"/>
      <c r="O81" s="284"/>
      <c r="P81" s="285">
        <v>0</v>
      </c>
      <c r="Q81" s="11">
        <f t="shared" si="1"/>
        <v>0</v>
      </c>
      <c r="R81" s="297"/>
    </row>
    <row r="82" spans="2:18" x14ac:dyDescent="0.35">
      <c r="B82" s="37">
        <v>72</v>
      </c>
      <c r="C82" s="286"/>
      <c r="D82" s="281"/>
      <c r="E82" s="277"/>
      <c r="F82" s="274"/>
      <c r="G82" s="274"/>
      <c r="H82" s="274"/>
      <c r="I82" s="274"/>
      <c r="J82" s="283"/>
      <c r="K82" s="283"/>
      <c r="L82" s="283"/>
      <c r="M82" s="283"/>
      <c r="N82" s="284"/>
      <c r="O82" s="284"/>
      <c r="P82" s="285">
        <v>0</v>
      </c>
      <c r="Q82" s="11">
        <f t="shared" si="1"/>
        <v>0</v>
      </c>
      <c r="R82" s="297"/>
    </row>
    <row r="83" spans="2:18" x14ac:dyDescent="0.35">
      <c r="B83" s="37">
        <v>73</v>
      </c>
      <c r="C83" s="286"/>
      <c r="D83" s="281"/>
      <c r="E83" s="277"/>
      <c r="F83" s="274"/>
      <c r="G83" s="274"/>
      <c r="H83" s="274"/>
      <c r="I83" s="274"/>
      <c r="J83" s="283"/>
      <c r="K83" s="283"/>
      <c r="L83" s="283"/>
      <c r="M83" s="283"/>
      <c r="N83" s="284"/>
      <c r="O83" s="284"/>
      <c r="P83" s="285">
        <v>0</v>
      </c>
      <c r="Q83" s="11">
        <f t="shared" si="1"/>
        <v>0</v>
      </c>
      <c r="R83" s="297"/>
    </row>
    <row r="84" spans="2:18" x14ac:dyDescent="0.35">
      <c r="B84" s="36">
        <v>74</v>
      </c>
      <c r="C84" s="286"/>
      <c r="D84" s="281"/>
      <c r="E84" s="277"/>
      <c r="F84" s="274"/>
      <c r="G84" s="274"/>
      <c r="H84" s="274"/>
      <c r="I84" s="274"/>
      <c r="J84" s="283"/>
      <c r="K84" s="283"/>
      <c r="L84" s="283"/>
      <c r="M84" s="283"/>
      <c r="N84" s="284"/>
      <c r="O84" s="284"/>
      <c r="P84" s="285">
        <v>0</v>
      </c>
      <c r="Q84" s="11">
        <f t="shared" ref="Q84:Q85" si="2">N84*P84</f>
        <v>0</v>
      </c>
      <c r="R84" s="297"/>
    </row>
    <row r="85" spans="2:18" x14ac:dyDescent="0.35">
      <c r="B85" s="37">
        <v>75</v>
      </c>
      <c r="C85" s="276"/>
      <c r="D85" s="281"/>
      <c r="E85" s="277"/>
      <c r="F85" s="274"/>
      <c r="G85" s="274"/>
      <c r="H85" s="274"/>
      <c r="I85" s="274"/>
      <c r="J85" s="278"/>
      <c r="K85" s="283"/>
      <c r="L85" s="283"/>
      <c r="M85" s="283"/>
      <c r="N85" s="284"/>
      <c r="O85" s="284"/>
      <c r="P85" s="285">
        <v>0</v>
      </c>
      <c r="Q85" s="11">
        <f t="shared" si="2"/>
        <v>0</v>
      </c>
      <c r="R85" s="297"/>
    </row>
    <row r="86" spans="2:18" x14ac:dyDescent="0.35">
      <c r="B86" s="36">
        <v>76</v>
      </c>
      <c r="C86" s="276"/>
      <c r="D86" s="281"/>
      <c r="E86" s="277"/>
      <c r="F86" s="274"/>
      <c r="G86" s="274"/>
      <c r="H86" s="274"/>
      <c r="I86" s="274"/>
      <c r="J86" s="278"/>
      <c r="K86" s="283"/>
      <c r="L86" s="283"/>
      <c r="M86" s="283"/>
      <c r="N86" s="284"/>
      <c r="O86" s="284"/>
      <c r="P86" s="285">
        <v>0</v>
      </c>
      <c r="Q86" s="11">
        <f t="shared" ref="Q86:Q109" si="3">N86*P86</f>
        <v>0</v>
      </c>
      <c r="R86" s="297"/>
    </row>
    <row r="87" spans="2:18" x14ac:dyDescent="0.35">
      <c r="B87" s="37">
        <v>77</v>
      </c>
      <c r="C87" s="286"/>
      <c r="D87" s="281"/>
      <c r="E87" s="277"/>
      <c r="F87" s="274"/>
      <c r="G87" s="274"/>
      <c r="H87" s="274"/>
      <c r="I87" s="274"/>
      <c r="J87" s="283"/>
      <c r="K87" s="283"/>
      <c r="L87" s="283"/>
      <c r="M87" s="283"/>
      <c r="N87" s="284"/>
      <c r="O87" s="284"/>
      <c r="P87" s="285">
        <v>0</v>
      </c>
      <c r="Q87" s="11">
        <f t="shared" si="3"/>
        <v>0</v>
      </c>
      <c r="R87" s="297"/>
    </row>
    <row r="88" spans="2:18" x14ac:dyDescent="0.35">
      <c r="B88" s="37">
        <v>78</v>
      </c>
      <c r="C88" s="286"/>
      <c r="D88" s="281"/>
      <c r="E88" s="277"/>
      <c r="F88" s="274"/>
      <c r="G88" s="274"/>
      <c r="H88" s="274"/>
      <c r="I88" s="274"/>
      <c r="J88" s="283"/>
      <c r="K88" s="283"/>
      <c r="L88" s="283"/>
      <c r="M88" s="283"/>
      <c r="N88" s="284"/>
      <c r="O88" s="284"/>
      <c r="P88" s="285">
        <v>0</v>
      </c>
      <c r="Q88" s="11">
        <f t="shared" si="3"/>
        <v>0</v>
      </c>
      <c r="R88" s="297"/>
    </row>
    <row r="89" spans="2:18" x14ac:dyDescent="0.35">
      <c r="B89" s="36">
        <v>79</v>
      </c>
      <c r="C89" s="286"/>
      <c r="D89" s="281"/>
      <c r="E89" s="277"/>
      <c r="F89" s="274"/>
      <c r="G89" s="274"/>
      <c r="H89" s="274"/>
      <c r="I89" s="274"/>
      <c r="J89" s="283"/>
      <c r="K89" s="283"/>
      <c r="L89" s="283"/>
      <c r="M89" s="283"/>
      <c r="N89" s="284"/>
      <c r="O89" s="284"/>
      <c r="P89" s="285">
        <v>0</v>
      </c>
      <c r="Q89" s="11">
        <f t="shared" si="3"/>
        <v>0</v>
      </c>
      <c r="R89" s="297"/>
    </row>
    <row r="90" spans="2:18" x14ac:dyDescent="0.35">
      <c r="B90" s="37">
        <v>80</v>
      </c>
      <c r="C90" s="286"/>
      <c r="D90" s="281"/>
      <c r="E90" s="277"/>
      <c r="F90" s="274"/>
      <c r="G90" s="274"/>
      <c r="H90" s="274"/>
      <c r="I90" s="274"/>
      <c r="J90" s="283"/>
      <c r="K90" s="283"/>
      <c r="L90" s="283"/>
      <c r="M90" s="283"/>
      <c r="N90" s="284"/>
      <c r="O90" s="284"/>
      <c r="P90" s="285">
        <v>0</v>
      </c>
      <c r="Q90" s="11">
        <f t="shared" si="3"/>
        <v>0</v>
      </c>
      <c r="R90" s="297"/>
    </row>
    <row r="91" spans="2:18" x14ac:dyDescent="0.35">
      <c r="B91" s="36">
        <v>81</v>
      </c>
      <c r="C91" s="286"/>
      <c r="D91" s="281"/>
      <c r="E91" s="277"/>
      <c r="F91" s="274"/>
      <c r="G91" s="274"/>
      <c r="H91" s="274"/>
      <c r="I91" s="274"/>
      <c r="J91" s="283"/>
      <c r="K91" s="283"/>
      <c r="L91" s="283"/>
      <c r="M91" s="283"/>
      <c r="N91" s="284"/>
      <c r="O91" s="284"/>
      <c r="P91" s="285">
        <v>0</v>
      </c>
      <c r="Q91" s="11">
        <f t="shared" si="3"/>
        <v>0</v>
      </c>
      <c r="R91" s="297"/>
    </row>
    <row r="92" spans="2:18" x14ac:dyDescent="0.35">
      <c r="B92" s="37">
        <v>82</v>
      </c>
      <c r="C92" s="286"/>
      <c r="D92" s="281"/>
      <c r="E92" s="277"/>
      <c r="F92" s="274"/>
      <c r="G92" s="274"/>
      <c r="H92" s="274"/>
      <c r="I92" s="274"/>
      <c r="J92" s="283"/>
      <c r="K92" s="283"/>
      <c r="L92" s="283"/>
      <c r="M92" s="283"/>
      <c r="N92" s="284"/>
      <c r="O92" s="284"/>
      <c r="P92" s="285">
        <v>0</v>
      </c>
      <c r="Q92" s="11">
        <f t="shared" si="3"/>
        <v>0</v>
      </c>
      <c r="R92" s="297"/>
    </row>
    <row r="93" spans="2:18" x14ac:dyDescent="0.35">
      <c r="B93" s="37">
        <v>83</v>
      </c>
      <c r="C93" s="286"/>
      <c r="D93" s="281"/>
      <c r="E93" s="277"/>
      <c r="F93" s="274"/>
      <c r="G93" s="274"/>
      <c r="H93" s="274"/>
      <c r="I93" s="274"/>
      <c r="J93" s="283"/>
      <c r="K93" s="283"/>
      <c r="L93" s="283"/>
      <c r="M93" s="283"/>
      <c r="N93" s="284"/>
      <c r="O93" s="284"/>
      <c r="P93" s="285">
        <v>0</v>
      </c>
      <c r="Q93" s="11">
        <f t="shared" si="3"/>
        <v>0</v>
      </c>
      <c r="R93" s="297"/>
    </row>
    <row r="94" spans="2:18" x14ac:dyDescent="0.35">
      <c r="B94" s="36">
        <v>84</v>
      </c>
      <c r="C94" s="286"/>
      <c r="D94" s="281"/>
      <c r="E94" s="277"/>
      <c r="F94" s="274"/>
      <c r="G94" s="274"/>
      <c r="H94" s="274"/>
      <c r="I94" s="274"/>
      <c r="J94" s="283"/>
      <c r="K94" s="283"/>
      <c r="L94" s="283"/>
      <c r="M94" s="283"/>
      <c r="N94" s="284"/>
      <c r="O94" s="284"/>
      <c r="P94" s="285">
        <v>0</v>
      </c>
      <c r="Q94" s="11">
        <f t="shared" si="3"/>
        <v>0</v>
      </c>
      <c r="R94" s="297"/>
    </row>
    <row r="95" spans="2:18" x14ac:dyDescent="0.35">
      <c r="B95" s="37">
        <v>85</v>
      </c>
      <c r="C95" s="286"/>
      <c r="D95" s="281"/>
      <c r="E95" s="277"/>
      <c r="F95" s="274"/>
      <c r="G95" s="274"/>
      <c r="H95" s="274"/>
      <c r="I95" s="274"/>
      <c r="J95" s="283"/>
      <c r="K95" s="283"/>
      <c r="L95" s="283"/>
      <c r="M95" s="283"/>
      <c r="N95" s="284"/>
      <c r="O95" s="284"/>
      <c r="P95" s="285">
        <v>0</v>
      </c>
      <c r="Q95" s="11">
        <f t="shared" si="3"/>
        <v>0</v>
      </c>
      <c r="R95" s="297"/>
    </row>
    <row r="96" spans="2:18" x14ac:dyDescent="0.35">
      <c r="B96" s="36">
        <v>86</v>
      </c>
      <c r="C96" s="286"/>
      <c r="D96" s="281"/>
      <c r="E96" s="277"/>
      <c r="F96" s="274"/>
      <c r="G96" s="274"/>
      <c r="H96" s="274"/>
      <c r="I96" s="274"/>
      <c r="J96" s="283"/>
      <c r="K96" s="283"/>
      <c r="L96" s="283"/>
      <c r="M96" s="283"/>
      <c r="N96" s="284"/>
      <c r="O96" s="284"/>
      <c r="P96" s="285">
        <v>0</v>
      </c>
      <c r="Q96" s="11">
        <f t="shared" si="3"/>
        <v>0</v>
      </c>
      <c r="R96" s="297"/>
    </row>
    <row r="97" spans="2:18" x14ac:dyDescent="0.35">
      <c r="B97" s="37">
        <v>87</v>
      </c>
      <c r="C97" s="286"/>
      <c r="D97" s="281"/>
      <c r="E97" s="277"/>
      <c r="F97" s="274"/>
      <c r="G97" s="274"/>
      <c r="H97" s="274"/>
      <c r="I97" s="274"/>
      <c r="J97" s="283"/>
      <c r="K97" s="283"/>
      <c r="L97" s="283"/>
      <c r="M97" s="283"/>
      <c r="N97" s="284"/>
      <c r="O97" s="284"/>
      <c r="P97" s="285">
        <v>0</v>
      </c>
      <c r="Q97" s="11">
        <f t="shared" si="3"/>
        <v>0</v>
      </c>
      <c r="R97" s="297"/>
    </row>
    <row r="98" spans="2:18" x14ac:dyDescent="0.35">
      <c r="B98" s="37">
        <v>88</v>
      </c>
      <c r="C98" s="286"/>
      <c r="D98" s="281"/>
      <c r="E98" s="277"/>
      <c r="F98" s="274"/>
      <c r="G98" s="274"/>
      <c r="H98" s="274"/>
      <c r="I98" s="274"/>
      <c r="J98" s="283"/>
      <c r="K98" s="283"/>
      <c r="L98" s="283"/>
      <c r="M98" s="283"/>
      <c r="N98" s="284"/>
      <c r="O98" s="284"/>
      <c r="P98" s="285">
        <v>0</v>
      </c>
      <c r="Q98" s="11">
        <f t="shared" si="3"/>
        <v>0</v>
      </c>
      <c r="R98" s="297"/>
    </row>
    <row r="99" spans="2:18" x14ac:dyDescent="0.35">
      <c r="B99" s="36">
        <v>89</v>
      </c>
      <c r="C99" s="286"/>
      <c r="D99" s="281"/>
      <c r="E99" s="277"/>
      <c r="F99" s="274"/>
      <c r="G99" s="274"/>
      <c r="H99" s="274"/>
      <c r="I99" s="274"/>
      <c r="J99" s="283"/>
      <c r="K99" s="283"/>
      <c r="L99" s="283"/>
      <c r="M99" s="283"/>
      <c r="N99" s="284"/>
      <c r="O99" s="284"/>
      <c r="P99" s="285">
        <v>0</v>
      </c>
      <c r="Q99" s="11">
        <f t="shared" si="3"/>
        <v>0</v>
      </c>
      <c r="R99" s="297"/>
    </row>
    <row r="100" spans="2:18" x14ac:dyDescent="0.35">
      <c r="B100" s="37">
        <v>90</v>
      </c>
      <c r="C100" s="286"/>
      <c r="D100" s="281"/>
      <c r="E100" s="277"/>
      <c r="F100" s="274"/>
      <c r="G100" s="274"/>
      <c r="H100" s="274"/>
      <c r="I100" s="274"/>
      <c r="J100" s="283"/>
      <c r="K100" s="283"/>
      <c r="L100" s="283"/>
      <c r="M100" s="283"/>
      <c r="N100" s="284"/>
      <c r="O100" s="284"/>
      <c r="P100" s="285">
        <v>0</v>
      </c>
      <c r="Q100" s="11">
        <f t="shared" si="3"/>
        <v>0</v>
      </c>
      <c r="R100" s="297"/>
    </row>
    <row r="101" spans="2:18" x14ac:dyDescent="0.35">
      <c r="B101" s="36">
        <v>91</v>
      </c>
      <c r="C101" s="286"/>
      <c r="D101" s="281"/>
      <c r="E101" s="277"/>
      <c r="F101" s="274"/>
      <c r="G101" s="274"/>
      <c r="H101" s="274"/>
      <c r="I101" s="274"/>
      <c r="J101" s="283"/>
      <c r="K101" s="283"/>
      <c r="L101" s="283"/>
      <c r="M101" s="283"/>
      <c r="N101" s="284"/>
      <c r="O101" s="284"/>
      <c r="P101" s="285">
        <v>0</v>
      </c>
      <c r="Q101" s="11">
        <f t="shared" si="3"/>
        <v>0</v>
      </c>
      <c r="R101" s="297"/>
    </row>
    <row r="102" spans="2:18" x14ac:dyDescent="0.35">
      <c r="B102" s="37">
        <v>92</v>
      </c>
      <c r="C102" s="286"/>
      <c r="D102" s="281"/>
      <c r="E102" s="277"/>
      <c r="F102" s="274"/>
      <c r="G102" s="274"/>
      <c r="H102" s="274"/>
      <c r="I102" s="274"/>
      <c r="J102" s="283"/>
      <c r="K102" s="283"/>
      <c r="L102" s="283"/>
      <c r="M102" s="283"/>
      <c r="N102" s="284"/>
      <c r="O102" s="284"/>
      <c r="P102" s="285">
        <v>0</v>
      </c>
      <c r="Q102" s="11">
        <f t="shared" si="3"/>
        <v>0</v>
      </c>
      <c r="R102" s="297"/>
    </row>
    <row r="103" spans="2:18" x14ac:dyDescent="0.35">
      <c r="B103" s="36">
        <v>93</v>
      </c>
      <c r="C103" s="286"/>
      <c r="D103" s="281"/>
      <c r="E103" s="277"/>
      <c r="F103" s="274"/>
      <c r="G103" s="274"/>
      <c r="H103" s="274"/>
      <c r="I103" s="274"/>
      <c r="J103" s="283"/>
      <c r="K103" s="283"/>
      <c r="L103" s="283"/>
      <c r="M103" s="283"/>
      <c r="N103" s="284"/>
      <c r="O103" s="284"/>
      <c r="P103" s="285">
        <v>0</v>
      </c>
      <c r="Q103" s="11">
        <f t="shared" si="3"/>
        <v>0</v>
      </c>
      <c r="R103" s="297"/>
    </row>
    <row r="104" spans="2:18" x14ac:dyDescent="0.35">
      <c r="B104" s="37">
        <v>94</v>
      </c>
      <c r="C104" s="286"/>
      <c r="D104" s="281"/>
      <c r="E104" s="277"/>
      <c r="F104" s="274"/>
      <c r="G104" s="274"/>
      <c r="H104" s="274"/>
      <c r="I104" s="274"/>
      <c r="J104" s="283"/>
      <c r="K104" s="283"/>
      <c r="L104" s="283"/>
      <c r="M104" s="283"/>
      <c r="N104" s="284"/>
      <c r="O104" s="284"/>
      <c r="P104" s="285">
        <v>0</v>
      </c>
      <c r="Q104" s="11">
        <f t="shared" si="3"/>
        <v>0</v>
      </c>
      <c r="R104" s="297"/>
    </row>
    <row r="105" spans="2:18" x14ac:dyDescent="0.35">
      <c r="B105" s="36">
        <v>95</v>
      </c>
      <c r="C105" s="286"/>
      <c r="D105" s="281"/>
      <c r="E105" s="277"/>
      <c r="F105" s="274"/>
      <c r="G105" s="274"/>
      <c r="H105" s="274"/>
      <c r="I105" s="274"/>
      <c r="J105" s="283"/>
      <c r="K105" s="283"/>
      <c r="L105" s="283"/>
      <c r="M105" s="283"/>
      <c r="N105" s="284"/>
      <c r="O105" s="284"/>
      <c r="P105" s="285">
        <v>0</v>
      </c>
      <c r="Q105" s="11">
        <f t="shared" si="3"/>
        <v>0</v>
      </c>
      <c r="R105" s="297"/>
    </row>
    <row r="106" spans="2:18" x14ac:dyDescent="0.35">
      <c r="B106" s="37">
        <v>96</v>
      </c>
      <c r="C106" s="286"/>
      <c r="D106" s="281"/>
      <c r="E106" s="277"/>
      <c r="F106" s="274"/>
      <c r="G106" s="274"/>
      <c r="H106" s="274"/>
      <c r="I106" s="274"/>
      <c r="J106" s="283"/>
      <c r="K106" s="283"/>
      <c r="L106" s="283"/>
      <c r="M106" s="283"/>
      <c r="N106" s="284"/>
      <c r="O106" s="284"/>
      <c r="P106" s="285">
        <v>0</v>
      </c>
      <c r="Q106" s="11">
        <f t="shared" si="3"/>
        <v>0</v>
      </c>
      <c r="R106" s="297"/>
    </row>
    <row r="107" spans="2:18" x14ac:dyDescent="0.35">
      <c r="B107" s="36">
        <v>97</v>
      </c>
      <c r="C107" s="286"/>
      <c r="D107" s="281"/>
      <c r="E107" s="277"/>
      <c r="F107" s="274"/>
      <c r="G107" s="274"/>
      <c r="H107" s="274"/>
      <c r="I107" s="274"/>
      <c r="J107" s="283"/>
      <c r="K107" s="283"/>
      <c r="L107" s="283"/>
      <c r="M107" s="283"/>
      <c r="N107" s="284"/>
      <c r="O107" s="284"/>
      <c r="P107" s="285">
        <v>0</v>
      </c>
      <c r="Q107" s="11">
        <f t="shared" si="3"/>
        <v>0</v>
      </c>
      <c r="R107" s="297"/>
    </row>
    <row r="108" spans="2:18" x14ac:dyDescent="0.35">
      <c r="B108" s="37">
        <v>98</v>
      </c>
      <c r="C108" s="286"/>
      <c r="D108" s="281"/>
      <c r="E108" s="277"/>
      <c r="F108" s="274"/>
      <c r="G108" s="274"/>
      <c r="H108" s="274"/>
      <c r="I108" s="274"/>
      <c r="J108" s="283"/>
      <c r="K108" s="283"/>
      <c r="L108" s="283"/>
      <c r="M108" s="283"/>
      <c r="N108" s="284"/>
      <c r="O108" s="284"/>
      <c r="P108" s="285">
        <v>0</v>
      </c>
      <c r="Q108" s="11">
        <f t="shared" si="3"/>
        <v>0</v>
      </c>
      <c r="R108" s="297"/>
    </row>
    <row r="109" spans="2:18" x14ac:dyDescent="0.35">
      <c r="B109" s="36">
        <v>99</v>
      </c>
      <c r="C109" s="286"/>
      <c r="D109" s="281"/>
      <c r="E109" s="277"/>
      <c r="F109" s="274"/>
      <c r="G109" s="274"/>
      <c r="H109" s="274"/>
      <c r="I109" s="274"/>
      <c r="J109" s="283"/>
      <c r="K109" s="283"/>
      <c r="L109" s="283"/>
      <c r="M109" s="283"/>
      <c r="N109" s="284"/>
      <c r="O109" s="284"/>
      <c r="P109" s="285">
        <v>0</v>
      </c>
      <c r="Q109" s="11">
        <f t="shared" si="3"/>
        <v>0</v>
      </c>
      <c r="R109" s="297"/>
    </row>
    <row r="110" spans="2:18" s="10" customFormat="1" ht="15" thickBot="1" x14ac:dyDescent="0.4">
      <c r="B110" s="32"/>
      <c r="C110" s="287" t="s">
        <v>37</v>
      </c>
      <c r="D110" s="288"/>
      <c r="E110" s="289"/>
      <c r="F110" s="290"/>
      <c r="G110" s="290"/>
      <c r="H110" s="290"/>
      <c r="I110" s="290"/>
      <c r="J110" s="291"/>
      <c r="K110" s="292"/>
      <c r="L110" s="292"/>
      <c r="M110" s="292"/>
      <c r="N110" s="293"/>
      <c r="O110" s="293"/>
      <c r="P110" s="294"/>
      <c r="Q110" s="5"/>
      <c r="R110" s="298"/>
    </row>
  </sheetData>
  <sheetProtection algorithmName="SHA-512" hashValue="QL/Gc+3u6+YWx/GpThwdhByDTWklJIfPRjzuhuDCjco2WWGx9QVsEyvZwxWFzgXNje4H/DVbKoKGd5B6+lo9Zg==" saltValue="MaC5MT6eWeT+gy7QBxWQlw==" spinCount="100000" sheet="1" insertRows="0"/>
  <mergeCells count="11">
    <mergeCell ref="B4:C4"/>
    <mergeCell ref="B3:C3"/>
    <mergeCell ref="J9:J10"/>
    <mergeCell ref="B10:C10"/>
    <mergeCell ref="B9:C9"/>
    <mergeCell ref="B5:C5"/>
    <mergeCell ref="D5:E5"/>
    <mergeCell ref="D4:E4"/>
    <mergeCell ref="D3:E3"/>
    <mergeCell ref="D6:E6"/>
    <mergeCell ref="D7:E7"/>
  </mergeCells>
  <phoneticPr fontId="13" type="noConversion"/>
  <conditionalFormatting sqref="F110:H110 F11:H85">
    <cfRule type="expression" dxfId="19" priority="7">
      <formula>$D11&lt;&gt;"Energy Efficiency Improvement"</formula>
    </cfRule>
  </conditionalFormatting>
  <conditionalFormatting sqref="I110:J110 J101:J109 I11:J82 J83:J84 I83:I85">
    <cfRule type="expression" dxfId="18" priority="4">
      <formula>$D11&lt;&gt;"Renewable Energy System"</formula>
    </cfRule>
  </conditionalFormatting>
  <conditionalFormatting sqref="F86:H109">
    <cfRule type="expression" dxfId="17" priority="2">
      <formula>$D86&lt;&gt;"Energy Efficiency Improvement"</formula>
    </cfRule>
  </conditionalFormatting>
  <conditionalFormatting sqref="I86:J98 J99:J100 I99:I109 J85">
    <cfRule type="expression" dxfId="16" priority="1">
      <formula>$D85&lt;&gt;"Renewable Energy System"</formula>
    </cfRule>
  </conditionalFormatting>
  <dataValidations count="6">
    <dataValidation type="list" allowBlank="1" showInputMessage="1" showErrorMessage="1" sqref="O11:O110" xr:uid="{714F5D2E-984A-4F20-927E-CD3E692612C2}">
      <formula1>units</formula1>
    </dataValidation>
    <dataValidation type="list" allowBlank="1" showInputMessage="1" showErrorMessage="1" sqref="G11:G110" xr:uid="{E00C3BAD-5B32-4A5E-8F05-E41828920E79}">
      <formula1>ee_measures</formula1>
    </dataValidation>
    <dataValidation type="list" allowBlank="1" showInputMessage="1" showErrorMessage="1" sqref="I11:I110" xr:uid="{FFCACC08-37AB-485F-B6B5-E17CC777B389}">
      <formula1>re_systems</formula1>
    </dataValidation>
    <dataValidation type="list" allowBlank="1" showInputMessage="1" showErrorMessage="1" sqref="D11:D110" xr:uid="{FA877C0A-489D-4E0D-BD3E-367E5D82655B}">
      <formula1>measure_types</formula1>
    </dataValidation>
    <dataValidation type="list" allowBlank="1" showInputMessage="1" showErrorMessage="1" sqref="K11:K110" xr:uid="{2DD8C1D4-EBCF-443D-A8BF-0E8568E295E1}">
      <formula1>locations</formula1>
    </dataValidation>
    <dataValidation type="list" allowBlank="1" showInputMessage="1" showErrorMessage="1" sqref="F11:F110" xr:uid="{4B119B02-3D22-4280-86CA-8328D3A9C055}">
      <formula1>ee_categories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31A0F-F7F6-4AEF-B432-5AA8EDC9D122}">
  <dimension ref="B1:S116"/>
  <sheetViews>
    <sheetView showGridLines="0" zoomScale="90" zoomScaleNormal="90" workbookViewId="0">
      <selection activeCell="G15" sqref="G15"/>
    </sheetView>
  </sheetViews>
  <sheetFormatPr defaultColWidth="9.1796875" defaultRowHeight="14.5" x14ac:dyDescent="0.35"/>
  <cols>
    <col min="1" max="1" width="1.54296875" style="20" customWidth="1"/>
    <col min="2" max="2" width="3.54296875" style="20" customWidth="1"/>
    <col min="3" max="4" width="14.54296875" style="20" customWidth="1"/>
    <col min="5" max="5" width="18.453125" style="20" customWidth="1"/>
    <col min="6" max="6" width="13.7265625" style="20" customWidth="1"/>
    <col min="7" max="7" width="15.81640625" style="20" customWidth="1"/>
    <col min="8" max="15" width="14.54296875" style="20" customWidth="1"/>
    <col min="16" max="16" width="18.1796875" style="20" customWidth="1"/>
    <col min="17" max="19" width="16.26953125" style="20" customWidth="1"/>
    <col min="20" max="20" width="14.54296875" style="20" customWidth="1"/>
    <col min="21" max="16384" width="9.1796875" style="20"/>
  </cols>
  <sheetData>
    <row r="1" spans="2:19" ht="15" thickBot="1" x14ac:dyDescent="0.4">
      <c r="B1" s="34" t="s">
        <v>591</v>
      </c>
    </row>
    <row r="2" spans="2:19" ht="15" thickBot="1" x14ac:dyDescent="0.4">
      <c r="H2" s="352" t="s">
        <v>553</v>
      </c>
      <c r="I2" s="353"/>
      <c r="J2" s="168" t="s">
        <v>552</v>
      </c>
      <c r="K2" s="169"/>
    </row>
    <row r="3" spans="2:19" s="25" customFormat="1" ht="29" x14ac:dyDescent="0.35">
      <c r="B3" s="354" t="s">
        <v>527</v>
      </c>
      <c r="C3" s="355"/>
      <c r="D3" s="7" t="s">
        <v>32</v>
      </c>
      <c r="E3" s="7" t="s">
        <v>543</v>
      </c>
      <c r="F3" s="7" t="s">
        <v>560</v>
      </c>
      <c r="G3" s="102" t="s">
        <v>543</v>
      </c>
      <c r="H3" s="99" t="s">
        <v>545</v>
      </c>
      <c r="I3" s="100" t="s">
        <v>544</v>
      </c>
      <c r="J3" s="101" t="s">
        <v>545</v>
      </c>
      <c r="K3" s="100" t="s">
        <v>544</v>
      </c>
      <c r="N3" s="125"/>
      <c r="O3" s="74"/>
    </row>
    <row r="4" spans="2:19" s="65" customFormat="1" ht="14.5" customHeight="1" thickBot="1" x14ac:dyDescent="0.35">
      <c r="B4" s="61"/>
      <c r="C4" s="62"/>
      <c r="D4" s="66"/>
      <c r="E4" s="213" t="s">
        <v>612</v>
      </c>
      <c r="F4" s="66" t="s">
        <v>561</v>
      </c>
      <c r="G4" s="104" t="s">
        <v>540</v>
      </c>
      <c r="H4" s="108"/>
      <c r="I4" s="68" t="s">
        <v>549</v>
      </c>
      <c r="J4" s="107"/>
      <c r="K4" s="68" t="s">
        <v>549</v>
      </c>
      <c r="O4" s="75"/>
    </row>
    <row r="5" spans="2:19" x14ac:dyDescent="0.35">
      <c r="B5" s="360" t="s">
        <v>0</v>
      </c>
      <c r="C5" s="361"/>
      <c r="D5" s="76" t="s">
        <v>524</v>
      </c>
      <c r="E5" s="261"/>
      <c r="F5" s="262">
        <v>0</v>
      </c>
      <c r="G5" s="123">
        <f>E5*Backup!I4/1000</f>
        <v>0</v>
      </c>
      <c r="H5" s="109">
        <v>2.8896199999999998E-4</v>
      </c>
      <c r="I5" s="112">
        <f>E5*H5</f>
        <v>0</v>
      </c>
      <c r="J5" s="118">
        <f>H5</f>
        <v>2.8896199999999998E-4</v>
      </c>
      <c r="K5" s="120">
        <f>E5*J5</f>
        <v>0</v>
      </c>
      <c r="O5" s="70"/>
    </row>
    <row r="6" spans="2:19" x14ac:dyDescent="0.35">
      <c r="B6" s="358" t="s">
        <v>522</v>
      </c>
      <c r="C6" s="359"/>
      <c r="D6" s="77" t="s">
        <v>523</v>
      </c>
      <c r="E6" s="263"/>
      <c r="F6" s="262">
        <v>0</v>
      </c>
      <c r="G6" s="105">
        <f>E6*Backup!I5/1000</f>
        <v>0</v>
      </c>
      <c r="H6" s="110">
        <v>5.3109999999999998E-5</v>
      </c>
      <c r="I6" s="97">
        <f>G6*H6</f>
        <v>0</v>
      </c>
      <c r="J6" s="119">
        <f>H6</f>
        <v>5.3109999999999998E-5</v>
      </c>
      <c r="K6" s="97">
        <f>G6*J6</f>
        <v>0</v>
      </c>
      <c r="O6" s="70"/>
    </row>
    <row r="7" spans="2:19" x14ac:dyDescent="0.35">
      <c r="B7" s="358" t="s">
        <v>517</v>
      </c>
      <c r="C7" s="359"/>
      <c r="D7" s="77" t="s">
        <v>518</v>
      </c>
      <c r="E7" s="263"/>
      <c r="F7" s="262">
        <v>0</v>
      </c>
      <c r="G7" s="105">
        <f>E7*Backup!I6/1000</f>
        <v>0</v>
      </c>
      <c r="H7" s="111">
        <v>7.4209999999999996E-5</v>
      </c>
      <c r="I7" s="97">
        <f>G7*H7</f>
        <v>0</v>
      </c>
      <c r="J7" s="119">
        <f t="shared" ref="J7:J9" si="0">H7</f>
        <v>7.4209999999999996E-5</v>
      </c>
      <c r="K7" s="97">
        <f>G7*J7</f>
        <v>0</v>
      </c>
      <c r="O7" s="70"/>
    </row>
    <row r="8" spans="2:19" x14ac:dyDescent="0.35">
      <c r="B8" s="358" t="s">
        <v>519</v>
      </c>
      <c r="C8" s="359"/>
      <c r="D8" s="77" t="s">
        <v>518</v>
      </c>
      <c r="E8" s="263"/>
      <c r="F8" s="262">
        <v>0</v>
      </c>
      <c r="G8" s="105">
        <f>E8*Backup!I7/1000</f>
        <v>0</v>
      </c>
      <c r="H8" s="111">
        <v>7.5290000000000006E-5</v>
      </c>
      <c r="I8" s="97">
        <f t="shared" ref="I8:I9" si="1">G8*H8</f>
        <v>0</v>
      </c>
      <c r="J8" s="119">
        <f t="shared" si="0"/>
        <v>7.5290000000000006E-5</v>
      </c>
      <c r="K8" s="97">
        <f>G8*J8</f>
        <v>0</v>
      </c>
      <c r="O8" s="70"/>
    </row>
    <row r="9" spans="2:19" x14ac:dyDescent="0.35">
      <c r="B9" s="72" t="s">
        <v>520</v>
      </c>
      <c r="C9" s="45"/>
      <c r="D9" s="78" t="s">
        <v>521</v>
      </c>
      <c r="E9" s="264"/>
      <c r="F9" s="262">
        <v>0</v>
      </c>
      <c r="G9" s="106">
        <f>E9*Backup!I8/1000</f>
        <v>0</v>
      </c>
      <c r="H9" s="111">
        <v>4.4929999999999998E-5</v>
      </c>
      <c r="I9" s="97">
        <f t="shared" si="1"/>
        <v>0</v>
      </c>
      <c r="J9" s="119">
        <f t="shared" si="0"/>
        <v>4.4929999999999998E-5</v>
      </c>
      <c r="K9" s="97">
        <f>G9*J9</f>
        <v>0</v>
      </c>
      <c r="O9" s="70"/>
    </row>
    <row r="10" spans="2:19" s="13" customFormat="1" ht="15" thickBot="1" x14ac:dyDescent="0.4">
      <c r="B10" s="356" t="s">
        <v>536</v>
      </c>
      <c r="C10" s="357"/>
      <c r="D10" s="113"/>
      <c r="E10" s="114"/>
      <c r="F10" s="114"/>
      <c r="G10" s="216">
        <f>SUM(G5:G9)</f>
        <v>0</v>
      </c>
      <c r="H10" s="115"/>
      <c r="I10" s="98">
        <f>SUM(I5:I9)</f>
        <v>0</v>
      </c>
      <c r="J10" s="116"/>
      <c r="K10" s="98">
        <f>SUM(K5:K9)</f>
        <v>0</v>
      </c>
      <c r="O10" s="117"/>
    </row>
    <row r="11" spans="2:19" ht="15" thickBot="1" x14ac:dyDescent="0.4">
      <c r="B11" s="71"/>
      <c r="C11" s="71"/>
      <c r="D11" s="71"/>
      <c r="E11" s="69"/>
      <c r="F11" s="70"/>
      <c r="G11" s="70"/>
    </row>
    <row r="12" spans="2:19" ht="15" thickBot="1" x14ac:dyDescent="0.4">
      <c r="B12" s="71"/>
      <c r="C12" s="71"/>
      <c r="D12" s="71"/>
      <c r="E12" s="69"/>
      <c r="F12" s="70"/>
      <c r="G12" s="70"/>
      <c r="J12" s="352" t="s">
        <v>551</v>
      </c>
      <c r="K12" s="368"/>
      <c r="L12" s="368"/>
      <c r="M12" s="368"/>
      <c r="N12" s="368"/>
      <c r="O12" s="368"/>
      <c r="P12" s="368"/>
      <c r="Q12" s="368"/>
      <c r="R12" s="353"/>
    </row>
    <row r="13" spans="2:19" s="13" customFormat="1" ht="28.5" customHeight="1" x14ac:dyDescent="0.35">
      <c r="B13" s="354" t="s">
        <v>21</v>
      </c>
      <c r="C13" s="355"/>
      <c r="D13" s="362"/>
      <c r="E13" s="366" t="s">
        <v>516</v>
      </c>
      <c r="F13" s="362"/>
      <c r="G13" s="79" t="s">
        <v>24</v>
      </c>
      <c r="H13" s="29" t="s">
        <v>514</v>
      </c>
      <c r="I13" s="88" t="s">
        <v>515</v>
      </c>
      <c r="J13" s="28" t="s">
        <v>0</v>
      </c>
      <c r="K13" s="28" t="s">
        <v>522</v>
      </c>
      <c r="L13" s="28" t="s">
        <v>517</v>
      </c>
      <c r="M13" s="28" t="s">
        <v>519</v>
      </c>
      <c r="N13" s="28" t="s">
        <v>520</v>
      </c>
      <c r="O13" s="80" t="s">
        <v>548</v>
      </c>
      <c r="P13" s="144" t="s">
        <v>575</v>
      </c>
      <c r="Q13" s="212" t="s">
        <v>620</v>
      </c>
      <c r="R13" s="29" t="s">
        <v>525</v>
      </c>
      <c r="S13" s="92" t="s">
        <v>557</v>
      </c>
    </row>
    <row r="14" spans="2:19" s="27" customFormat="1" ht="14.9" customHeight="1" thickBot="1" x14ac:dyDescent="0.35">
      <c r="B14" s="363" t="s">
        <v>637</v>
      </c>
      <c r="C14" s="364"/>
      <c r="D14" s="365"/>
      <c r="E14" s="367" t="s">
        <v>637</v>
      </c>
      <c r="F14" s="365"/>
      <c r="G14" s="81" t="s">
        <v>637</v>
      </c>
      <c r="H14" s="31" t="s">
        <v>636</v>
      </c>
      <c r="I14" s="89" t="s">
        <v>526</v>
      </c>
      <c r="J14" s="30" t="s">
        <v>524</v>
      </c>
      <c r="K14" s="30" t="s">
        <v>523</v>
      </c>
      <c r="L14" s="30" t="s">
        <v>518</v>
      </c>
      <c r="M14" s="30" t="s">
        <v>518</v>
      </c>
      <c r="N14" s="30" t="s">
        <v>521</v>
      </c>
      <c r="O14" s="82" t="s">
        <v>540</v>
      </c>
      <c r="P14" s="30" t="s">
        <v>549</v>
      </c>
      <c r="Q14" s="31" t="s">
        <v>539</v>
      </c>
      <c r="R14" s="31" t="s">
        <v>539</v>
      </c>
      <c r="S14" s="93" t="s">
        <v>556</v>
      </c>
    </row>
    <row r="15" spans="2:19" x14ac:dyDescent="0.35">
      <c r="B15" s="38">
        <v>1</v>
      </c>
      <c r="C15" s="64" t="str">
        <f>IF('3 Construction Scope'!C11&lt;&gt;"",'3 Construction Scope'!C11,"")</f>
        <v/>
      </c>
      <c r="D15" s="67"/>
      <c r="E15" s="50"/>
      <c r="F15" s="41"/>
      <c r="G15" s="83">
        <f>IF('3 Construction Scope'!Q11&lt;&gt;"",'3 Construction Scope'!Q11,"")</f>
        <v>0</v>
      </c>
      <c r="H15" s="48">
        <f t="shared" ref="H15:H46" si="2">Q15+R15</f>
        <v>0</v>
      </c>
      <c r="I15" s="90" t="str">
        <f>IFERROR(G15/H15,"")</f>
        <v/>
      </c>
      <c r="J15" s="265"/>
      <c r="K15" s="265"/>
      <c r="L15" s="265"/>
      <c r="M15" s="265"/>
      <c r="N15" s="265"/>
      <c r="O15" s="49">
        <f>(J15*Backup!$I$4+K15*Backup!$I$5+L15*Backup!$I$6+M15*Backup!$I$7+N15*Backup!$I$8)/1000</f>
        <v>0</v>
      </c>
      <c r="P15" s="49">
        <f>J15*$H$5+K15*Backup!$I$5/1000*$H$6+L15*Backup!$I$6/1000*$H$7+M15*Backup!$I$7/1000*'4 Savings Analysis'!$H$8+'4 Savings Analysis'!N15*Backup!$I$8/1000*'4 Savings Analysis'!$H$9</f>
        <v>0</v>
      </c>
      <c r="Q15" s="49">
        <f t="shared" ref="Q15:Q46" si="3">(J15*$F$5)+(K15*$F$6)+(L15*$F$7)+(M15*$F$8)+(N15*$F$9)</f>
        <v>0</v>
      </c>
      <c r="R15" s="267"/>
      <c r="S15" s="268"/>
    </row>
    <row r="16" spans="2:19" x14ac:dyDescent="0.35">
      <c r="B16" s="39">
        <v>2</v>
      </c>
      <c r="C16" s="67" t="str">
        <f>IF('3 Construction Scope'!C12&lt;&gt;"",'3 Construction Scope'!C12,"")</f>
        <v/>
      </c>
      <c r="D16" s="67"/>
      <c r="E16" s="50" t="str">
        <f>IF('3 Construction Scope'!G12&lt;&gt;"",'3 Construction Scope'!G12,IF('3 Construction Scope'!I12&lt;&gt;"",'3 Construction Scope'!I12,""))</f>
        <v/>
      </c>
      <c r="F16" s="41"/>
      <c r="G16" s="83">
        <f>IF('3 Construction Scope'!Q12&lt;&gt;"",'3 Construction Scope'!Q12,"")</f>
        <v>0</v>
      </c>
      <c r="H16" s="1">
        <f t="shared" si="2"/>
        <v>0</v>
      </c>
      <c r="I16" s="90" t="str">
        <f t="shared" ref="I16:I79" si="4">IFERROR(G16/H16,"")</f>
        <v/>
      </c>
      <c r="J16" s="266"/>
      <c r="K16" s="266"/>
      <c r="L16" s="266"/>
      <c r="M16" s="266"/>
      <c r="N16" s="266"/>
      <c r="O16" s="49">
        <f>(J16*Backup!$I$4+K16*Backup!$I$5+L16*Backup!$I$6+M16*Backup!$I$7+N16*Backup!$I$8)/1000</f>
        <v>0</v>
      </c>
      <c r="P16" s="49">
        <f>J16*$H$5+K16*Backup!$I$5/1000*$H$6+L16*Backup!$I$6/1000*$H$7+M16*Backup!$I$7/1000*'4 Savings Analysis'!$H$8+'4 Savings Analysis'!N16*Backup!$I$8/1000*'4 Savings Analysis'!$H$9</f>
        <v>0</v>
      </c>
      <c r="Q16" s="49">
        <f t="shared" si="3"/>
        <v>0</v>
      </c>
      <c r="R16" s="269"/>
      <c r="S16" s="270"/>
    </row>
    <row r="17" spans="2:19" x14ac:dyDescent="0.35">
      <c r="B17" s="39">
        <v>3</v>
      </c>
      <c r="C17" s="67" t="str">
        <f>IF('3 Construction Scope'!C13&lt;&gt;"",'3 Construction Scope'!C13,"")</f>
        <v/>
      </c>
      <c r="D17" s="67"/>
      <c r="E17" s="50" t="str">
        <f>IF('3 Construction Scope'!G13&lt;&gt;"",'3 Construction Scope'!G13,IF('3 Construction Scope'!I13&lt;&gt;"",'3 Construction Scope'!I13,""))</f>
        <v/>
      </c>
      <c r="F17" s="41"/>
      <c r="G17" s="83">
        <f>IF('3 Construction Scope'!Q13&lt;&gt;"",'3 Construction Scope'!Q13,"")</f>
        <v>0</v>
      </c>
      <c r="H17" s="1">
        <f t="shared" si="2"/>
        <v>0</v>
      </c>
      <c r="I17" s="90" t="str">
        <f t="shared" si="4"/>
        <v/>
      </c>
      <c r="J17" s="266"/>
      <c r="K17" s="266"/>
      <c r="L17" s="266"/>
      <c r="M17" s="266"/>
      <c r="N17" s="266"/>
      <c r="O17" s="49">
        <f>(J17*Backup!$I$4+K17*Backup!$I$5+L17*Backup!$I$6+M17*Backup!$I$7+N17*Backup!$I$8)/1000</f>
        <v>0</v>
      </c>
      <c r="P17" s="49">
        <f>J17*$H$5+K17*Backup!$I$5/1000*$H$6+L17*Backup!$I$6/1000*$H$7+M17*Backup!$I$7/1000*'4 Savings Analysis'!$H$8+'4 Savings Analysis'!N17*Backup!$I$8/1000*'4 Savings Analysis'!$H$9</f>
        <v>0</v>
      </c>
      <c r="Q17" s="49">
        <f t="shared" si="3"/>
        <v>0</v>
      </c>
      <c r="R17" s="269"/>
      <c r="S17" s="270"/>
    </row>
    <row r="18" spans="2:19" x14ac:dyDescent="0.35">
      <c r="B18" s="39">
        <v>4</v>
      </c>
      <c r="C18" s="67" t="str">
        <f>IF('3 Construction Scope'!C14&lt;&gt;"",'3 Construction Scope'!C14,"")</f>
        <v/>
      </c>
      <c r="D18" s="67"/>
      <c r="E18" s="50" t="str">
        <f>IF('3 Construction Scope'!G14&lt;&gt;"",'3 Construction Scope'!G14,IF('3 Construction Scope'!I14&lt;&gt;"",'3 Construction Scope'!I14,""))</f>
        <v/>
      </c>
      <c r="F18" s="41"/>
      <c r="G18" s="83">
        <f>IF('3 Construction Scope'!Q14&lt;&gt;"",'3 Construction Scope'!Q14,"")</f>
        <v>0</v>
      </c>
      <c r="H18" s="1">
        <f t="shared" si="2"/>
        <v>0</v>
      </c>
      <c r="I18" s="90" t="str">
        <f t="shared" si="4"/>
        <v/>
      </c>
      <c r="J18" s="266"/>
      <c r="K18" s="266"/>
      <c r="L18" s="266"/>
      <c r="M18" s="266"/>
      <c r="N18" s="266"/>
      <c r="O18" s="49">
        <f>(J18*Backup!$I$4+K18*Backup!$I$5+L18*Backup!$I$6+M18*Backup!$I$7+N18*Backup!$I$8)/1000</f>
        <v>0</v>
      </c>
      <c r="P18" s="49">
        <f>J18*$H$5+K18*Backup!$I$5/1000*$H$6+L18*Backup!$I$6/1000*$H$7+M18*Backup!$I$7/1000*'4 Savings Analysis'!$H$8+'4 Savings Analysis'!N18*Backup!$I$8/1000*'4 Savings Analysis'!$H$9</f>
        <v>0</v>
      </c>
      <c r="Q18" s="49">
        <f t="shared" si="3"/>
        <v>0</v>
      </c>
      <c r="R18" s="269"/>
      <c r="S18" s="270"/>
    </row>
    <row r="19" spans="2:19" x14ac:dyDescent="0.35">
      <c r="B19" s="39">
        <v>5</v>
      </c>
      <c r="C19" s="67" t="str">
        <f>IF('3 Construction Scope'!C15&lt;&gt;"",'3 Construction Scope'!C15,"")</f>
        <v/>
      </c>
      <c r="D19" s="67"/>
      <c r="E19" s="50" t="str">
        <f>IF('3 Construction Scope'!G15&lt;&gt;"",'3 Construction Scope'!G15,IF('3 Construction Scope'!I15&lt;&gt;"",'3 Construction Scope'!I15,""))</f>
        <v/>
      </c>
      <c r="F19" s="41"/>
      <c r="G19" s="83">
        <f>IF('3 Construction Scope'!Q15&lt;&gt;"",'3 Construction Scope'!Q15,"")</f>
        <v>0</v>
      </c>
      <c r="H19" s="1">
        <f t="shared" si="2"/>
        <v>0</v>
      </c>
      <c r="I19" s="90" t="str">
        <f t="shared" si="4"/>
        <v/>
      </c>
      <c r="J19" s="266"/>
      <c r="K19" s="266"/>
      <c r="L19" s="266"/>
      <c r="M19" s="266"/>
      <c r="N19" s="266"/>
      <c r="O19" s="49">
        <f>(J19*Backup!$I$4+K19*Backup!$I$5+L19*Backup!$I$6+M19*Backup!$I$7+N19*Backup!$I$8)/1000</f>
        <v>0</v>
      </c>
      <c r="P19" s="49">
        <f>J19*$H$5+K19*Backup!$I$5/1000*$H$6+L19*Backup!$I$6/1000*$H$7+M19*Backup!$I$7/1000*'4 Savings Analysis'!$H$8+'4 Savings Analysis'!N19*Backup!$I$8/1000*'4 Savings Analysis'!$H$9</f>
        <v>0</v>
      </c>
      <c r="Q19" s="49">
        <f t="shared" si="3"/>
        <v>0</v>
      </c>
      <c r="R19" s="269"/>
      <c r="S19" s="270"/>
    </row>
    <row r="20" spans="2:19" ht="14.15" customHeight="1" x14ac:dyDescent="0.35">
      <c r="B20" s="39">
        <v>6</v>
      </c>
      <c r="C20" s="67" t="str">
        <f>IF('3 Construction Scope'!C16&lt;&gt;"",'3 Construction Scope'!C16,"")</f>
        <v/>
      </c>
      <c r="D20" s="67"/>
      <c r="E20" s="50" t="str">
        <f>IF('3 Construction Scope'!G16&lt;&gt;"",'3 Construction Scope'!G16,IF('3 Construction Scope'!I16&lt;&gt;"",'3 Construction Scope'!I16,""))</f>
        <v/>
      </c>
      <c r="F20" s="41"/>
      <c r="G20" s="83">
        <f>IF('3 Construction Scope'!Q16&lt;&gt;"",'3 Construction Scope'!Q16,"")</f>
        <v>0</v>
      </c>
      <c r="H20" s="1">
        <f t="shared" si="2"/>
        <v>0</v>
      </c>
      <c r="I20" s="90" t="str">
        <f t="shared" si="4"/>
        <v/>
      </c>
      <c r="J20" s="266"/>
      <c r="K20" s="266"/>
      <c r="L20" s="266"/>
      <c r="M20" s="266"/>
      <c r="N20" s="266"/>
      <c r="O20" s="49">
        <f>(J20*Backup!$I$4+K20*Backup!$I$5+L20*Backup!$I$6+M20*Backup!$I$7+N20*Backup!$I$8)/1000</f>
        <v>0</v>
      </c>
      <c r="P20" s="49">
        <f>J20*$H$5+K20*Backup!$I$5/1000*$H$6+L20*Backup!$I$6/1000*$H$7+M20*Backup!$I$7/1000*'4 Savings Analysis'!$H$8+'4 Savings Analysis'!N20*Backup!$I$8/1000*'4 Savings Analysis'!$H$9</f>
        <v>0</v>
      </c>
      <c r="Q20" s="49">
        <f t="shared" si="3"/>
        <v>0</v>
      </c>
      <c r="R20" s="269"/>
      <c r="S20" s="270"/>
    </row>
    <row r="21" spans="2:19" ht="15" customHeight="1" x14ac:dyDescent="0.35">
      <c r="B21" s="39">
        <v>7</v>
      </c>
      <c r="C21" s="67"/>
      <c r="D21" s="67"/>
      <c r="E21" s="50" t="str">
        <f>IF('3 Construction Scope'!G17&lt;&gt;"",'3 Construction Scope'!G17,IF('3 Construction Scope'!I17&lt;&gt;"",'3 Construction Scope'!I17,""))</f>
        <v/>
      </c>
      <c r="F21" s="41"/>
      <c r="G21" s="83">
        <f>IF('3 Construction Scope'!Q17&lt;&gt;"",'3 Construction Scope'!Q17,"")</f>
        <v>0</v>
      </c>
      <c r="H21" s="1">
        <f t="shared" si="2"/>
        <v>0</v>
      </c>
      <c r="I21" s="90" t="str">
        <f t="shared" si="4"/>
        <v/>
      </c>
      <c r="J21" s="266"/>
      <c r="K21" s="266"/>
      <c r="L21" s="266"/>
      <c r="M21" s="266"/>
      <c r="N21" s="266"/>
      <c r="O21" s="49">
        <f>(J21*Backup!$I$4+K21*Backup!$I$5+L21*Backup!$I$6+M21*Backup!$I$7+N21*Backup!$I$8)/1000</f>
        <v>0</v>
      </c>
      <c r="P21" s="49">
        <f>J21*$H$5+K21*Backup!$I$5/1000*$H$6+L21*Backup!$I$6/1000*$H$7+M21*Backup!$I$7/1000*'4 Savings Analysis'!$H$8+'4 Savings Analysis'!N21*Backup!$I$8/1000*'4 Savings Analysis'!$H$9</f>
        <v>0</v>
      </c>
      <c r="Q21" s="49">
        <f t="shared" si="3"/>
        <v>0</v>
      </c>
      <c r="R21" s="269"/>
      <c r="S21" s="270"/>
    </row>
    <row r="22" spans="2:19" x14ac:dyDescent="0.35">
      <c r="B22" s="39">
        <v>8</v>
      </c>
      <c r="C22" s="67" t="str">
        <f>IF('3 Construction Scope'!C18&lt;&gt;"",'3 Construction Scope'!C18,"")</f>
        <v/>
      </c>
      <c r="D22" s="67"/>
      <c r="E22" s="50" t="str">
        <f>IF('3 Construction Scope'!G18&lt;&gt;"",'3 Construction Scope'!G18,IF('3 Construction Scope'!I18&lt;&gt;"",'3 Construction Scope'!I18,""))</f>
        <v/>
      </c>
      <c r="F22" s="41"/>
      <c r="G22" s="83">
        <f>IF('3 Construction Scope'!Q18&lt;&gt;"",'3 Construction Scope'!Q18,"")</f>
        <v>0</v>
      </c>
      <c r="H22" s="1">
        <f t="shared" si="2"/>
        <v>0</v>
      </c>
      <c r="I22" s="90" t="str">
        <f t="shared" si="4"/>
        <v/>
      </c>
      <c r="J22" s="266"/>
      <c r="K22" s="266"/>
      <c r="L22" s="266"/>
      <c r="M22" s="266"/>
      <c r="N22" s="266"/>
      <c r="O22" s="49">
        <f>(J22*Backup!$I$4+K22*Backup!$I$5+L22*Backup!$I$6+M22*Backup!$I$7+N22*Backup!$I$8)/1000</f>
        <v>0</v>
      </c>
      <c r="P22" s="49">
        <f>J22*$H$5+K22*Backup!$I$5/1000*$H$6+L22*Backup!$I$6/1000*$H$7+M22*Backup!$I$7/1000*'4 Savings Analysis'!$H$8+'4 Savings Analysis'!N22*Backup!$I$8/1000*'4 Savings Analysis'!$H$9</f>
        <v>0</v>
      </c>
      <c r="Q22" s="49">
        <f t="shared" si="3"/>
        <v>0</v>
      </c>
      <c r="R22" s="269"/>
      <c r="S22" s="270"/>
    </row>
    <row r="23" spans="2:19" x14ac:dyDescent="0.35">
      <c r="B23" s="39">
        <v>9</v>
      </c>
      <c r="C23" s="67" t="str">
        <f>IF('3 Construction Scope'!C19&lt;&gt;"",'3 Construction Scope'!C19,"")</f>
        <v/>
      </c>
      <c r="D23" s="67"/>
      <c r="E23" s="50" t="str">
        <f>IF('3 Construction Scope'!G19&lt;&gt;"",'3 Construction Scope'!G19,IF('3 Construction Scope'!I19&lt;&gt;"",'3 Construction Scope'!I19,""))</f>
        <v/>
      </c>
      <c r="F23" s="41"/>
      <c r="G23" s="83">
        <f>IF('3 Construction Scope'!Q19&lt;&gt;"",'3 Construction Scope'!Q19,"")</f>
        <v>0</v>
      </c>
      <c r="H23" s="1">
        <f t="shared" si="2"/>
        <v>0</v>
      </c>
      <c r="I23" s="90" t="str">
        <f t="shared" si="4"/>
        <v/>
      </c>
      <c r="J23" s="266"/>
      <c r="K23" s="266"/>
      <c r="L23" s="266"/>
      <c r="M23" s="266"/>
      <c r="N23" s="266"/>
      <c r="O23" s="49">
        <f>(J23*Backup!$I$4+K23*Backup!$I$5+L23*Backup!$I$6+M23*Backup!$I$7+N23*Backup!$I$8)/1000</f>
        <v>0</v>
      </c>
      <c r="P23" s="49">
        <f>J23*$H$5+K23*Backup!$I$5/1000*$H$6+L23*Backup!$I$6/1000*$H$7+M23*Backup!$I$7/1000*'4 Savings Analysis'!$H$8+'4 Savings Analysis'!N23*Backup!$I$8/1000*'4 Savings Analysis'!$H$9</f>
        <v>0</v>
      </c>
      <c r="Q23" s="49">
        <f t="shared" si="3"/>
        <v>0</v>
      </c>
      <c r="R23" s="269"/>
      <c r="S23" s="270"/>
    </row>
    <row r="24" spans="2:19" x14ac:dyDescent="0.35">
      <c r="B24" s="39">
        <v>10</v>
      </c>
      <c r="C24" s="67" t="str">
        <f>IF('3 Construction Scope'!C20&lt;&gt;"",'3 Construction Scope'!C20,"")</f>
        <v/>
      </c>
      <c r="D24" s="67"/>
      <c r="E24" s="50" t="str">
        <f>IF('3 Construction Scope'!G20&lt;&gt;"",'3 Construction Scope'!G20,IF('3 Construction Scope'!I20&lt;&gt;"",'3 Construction Scope'!I20,""))</f>
        <v/>
      </c>
      <c r="F24" s="41"/>
      <c r="G24" s="83">
        <f>IF('3 Construction Scope'!Q20&lt;&gt;"",'3 Construction Scope'!Q20,"")</f>
        <v>0</v>
      </c>
      <c r="H24" s="1">
        <f t="shared" si="2"/>
        <v>0</v>
      </c>
      <c r="I24" s="90" t="str">
        <f t="shared" si="4"/>
        <v/>
      </c>
      <c r="J24" s="266"/>
      <c r="K24" s="266"/>
      <c r="L24" s="266"/>
      <c r="M24" s="266"/>
      <c r="N24" s="266"/>
      <c r="O24" s="49">
        <f>(J24*Backup!$I$4+K24*Backup!$I$5+L24*Backup!$I$6+M24*Backup!$I$7+N24*Backup!$I$8)/1000</f>
        <v>0</v>
      </c>
      <c r="P24" s="49">
        <f>J24*$H$5+K24*Backup!$I$5/1000*$H$6+L24*Backup!$I$6/1000*$H$7+M24*Backup!$I$7/1000*'4 Savings Analysis'!$H$8+'4 Savings Analysis'!N24*Backup!$I$8/1000*'4 Savings Analysis'!$H$9</f>
        <v>0</v>
      </c>
      <c r="Q24" s="49">
        <f t="shared" si="3"/>
        <v>0</v>
      </c>
      <c r="R24" s="269"/>
      <c r="S24" s="270"/>
    </row>
    <row r="25" spans="2:19" x14ac:dyDescent="0.35">
      <c r="B25" s="39">
        <v>11</v>
      </c>
      <c r="C25" s="67" t="str">
        <f>IF('3 Construction Scope'!C21&lt;&gt;"",'3 Construction Scope'!C21,"")</f>
        <v/>
      </c>
      <c r="D25" s="67"/>
      <c r="E25" s="50" t="str">
        <f>IF('3 Construction Scope'!G21&lt;&gt;"",'3 Construction Scope'!G21,IF('3 Construction Scope'!I21&lt;&gt;"",'3 Construction Scope'!I21,""))</f>
        <v/>
      </c>
      <c r="F25" s="41"/>
      <c r="G25" s="83">
        <f>IF('3 Construction Scope'!Q21&lt;&gt;"",'3 Construction Scope'!Q21,"")</f>
        <v>0</v>
      </c>
      <c r="H25" s="1">
        <f t="shared" si="2"/>
        <v>0</v>
      </c>
      <c r="I25" s="90" t="str">
        <f t="shared" si="4"/>
        <v/>
      </c>
      <c r="J25" s="266"/>
      <c r="K25" s="266"/>
      <c r="L25" s="266"/>
      <c r="M25" s="266"/>
      <c r="N25" s="266"/>
      <c r="O25" s="49">
        <f>(J25*Backup!$I$4+K25*Backup!$I$5+L25*Backup!$I$6+M25*Backup!$I$7+N25*Backup!$I$8)/1000</f>
        <v>0</v>
      </c>
      <c r="P25" s="49">
        <f>J25*$H$5+K25*Backup!$I$5/1000*$H$6+L25*Backup!$I$6/1000*$H$7+M25*Backup!$I$7/1000*'4 Savings Analysis'!$H$8+'4 Savings Analysis'!N25*Backup!$I$8/1000*'4 Savings Analysis'!$H$9</f>
        <v>0</v>
      </c>
      <c r="Q25" s="49">
        <f t="shared" si="3"/>
        <v>0</v>
      </c>
      <c r="R25" s="269"/>
      <c r="S25" s="270"/>
    </row>
    <row r="26" spans="2:19" x14ac:dyDescent="0.35">
      <c r="B26" s="39">
        <v>12</v>
      </c>
      <c r="C26" s="67" t="str">
        <f>IF('3 Construction Scope'!C22&lt;&gt;"",'3 Construction Scope'!C22,"")</f>
        <v/>
      </c>
      <c r="D26" s="67"/>
      <c r="E26" s="50" t="str">
        <f>IF('3 Construction Scope'!G22&lt;&gt;"",'3 Construction Scope'!G22,IF('3 Construction Scope'!I22&lt;&gt;"",'3 Construction Scope'!I22,""))</f>
        <v/>
      </c>
      <c r="F26" s="41"/>
      <c r="G26" s="83">
        <f>IF('3 Construction Scope'!Q22&lt;&gt;"",'3 Construction Scope'!Q22,"")</f>
        <v>0</v>
      </c>
      <c r="H26" s="1">
        <f t="shared" si="2"/>
        <v>0</v>
      </c>
      <c r="I26" s="90" t="str">
        <f t="shared" si="4"/>
        <v/>
      </c>
      <c r="J26" s="266"/>
      <c r="K26" s="266"/>
      <c r="L26" s="266"/>
      <c r="M26" s="266"/>
      <c r="N26" s="266"/>
      <c r="O26" s="49">
        <f>(J26*Backup!$I$4+K26*Backup!$I$5+L26*Backup!$I$6+M26*Backup!$I$7+N26*Backup!$I$8)/1000</f>
        <v>0</v>
      </c>
      <c r="P26" s="49">
        <f>J26*$H$5+K26*Backup!$I$5/1000*$H$6+L26*Backup!$I$6/1000*$H$7+M26*Backup!$I$7/1000*'4 Savings Analysis'!$H$8+'4 Savings Analysis'!N26*Backup!$I$8/1000*'4 Savings Analysis'!$H$9</f>
        <v>0</v>
      </c>
      <c r="Q26" s="49">
        <f t="shared" si="3"/>
        <v>0</v>
      </c>
      <c r="R26" s="269"/>
      <c r="S26" s="270"/>
    </row>
    <row r="27" spans="2:19" x14ac:dyDescent="0.35">
      <c r="B27" s="39">
        <v>13</v>
      </c>
      <c r="C27" s="67" t="str">
        <f>IF('3 Construction Scope'!C23&lt;&gt;"",'3 Construction Scope'!C23,"")</f>
        <v/>
      </c>
      <c r="D27" s="67"/>
      <c r="E27" s="50" t="str">
        <f>IF('3 Construction Scope'!G23&lt;&gt;"",'3 Construction Scope'!G23,IF('3 Construction Scope'!I23&lt;&gt;"",'3 Construction Scope'!I23,""))</f>
        <v/>
      </c>
      <c r="F27" s="41"/>
      <c r="G27" s="83">
        <f>IF('3 Construction Scope'!Q23&lt;&gt;"",'3 Construction Scope'!Q23,"")</f>
        <v>0</v>
      </c>
      <c r="H27" s="1">
        <f t="shared" si="2"/>
        <v>0</v>
      </c>
      <c r="I27" s="90" t="str">
        <f t="shared" si="4"/>
        <v/>
      </c>
      <c r="J27" s="266"/>
      <c r="K27" s="266"/>
      <c r="L27" s="266"/>
      <c r="M27" s="266"/>
      <c r="N27" s="266"/>
      <c r="O27" s="49">
        <f>(J27*Backup!$I$4+K27*Backup!$I$5+L27*Backup!$I$6+M27*Backup!$I$7+N27*Backup!$I$8)/1000</f>
        <v>0</v>
      </c>
      <c r="P27" s="49">
        <f>J27*$H$5+K27*Backup!$I$5/1000*$H$6+L27*Backup!$I$6/1000*$H$7+M27*Backup!$I$7/1000*'4 Savings Analysis'!$H$8+'4 Savings Analysis'!N27*Backup!$I$8/1000*'4 Savings Analysis'!$H$9</f>
        <v>0</v>
      </c>
      <c r="Q27" s="49">
        <f t="shared" si="3"/>
        <v>0</v>
      </c>
      <c r="R27" s="269"/>
      <c r="S27" s="270"/>
    </row>
    <row r="28" spans="2:19" x14ac:dyDescent="0.35">
      <c r="B28" s="39">
        <v>14</v>
      </c>
      <c r="C28" s="67" t="str">
        <f>IF('3 Construction Scope'!C24&lt;&gt;"",'3 Construction Scope'!C24,"")</f>
        <v/>
      </c>
      <c r="D28" s="67"/>
      <c r="E28" s="50" t="str">
        <f>IF('3 Construction Scope'!G24&lt;&gt;"",'3 Construction Scope'!G24,IF('3 Construction Scope'!I24&lt;&gt;"",'3 Construction Scope'!I24,""))</f>
        <v/>
      </c>
      <c r="F28" s="41"/>
      <c r="G28" s="83">
        <f>IF('3 Construction Scope'!Q24&lt;&gt;"",'3 Construction Scope'!Q24,"")</f>
        <v>0</v>
      </c>
      <c r="H28" s="1">
        <f t="shared" si="2"/>
        <v>0</v>
      </c>
      <c r="I28" s="90" t="str">
        <f t="shared" si="4"/>
        <v/>
      </c>
      <c r="J28" s="266"/>
      <c r="K28" s="266"/>
      <c r="L28" s="266"/>
      <c r="M28" s="266"/>
      <c r="N28" s="266"/>
      <c r="O28" s="49">
        <f>(J28*Backup!$I$4+K28*Backup!$I$5+L28*Backup!$I$6+M28*Backup!$I$7+N28*Backup!$I$8)/1000</f>
        <v>0</v>
      </c>
      <c r="P28" s="49">
        <f>J28*$H$5+K28*Backup!$I$5/1000*$H$6+L28*Backup!$I$6/1000*$H$7+M28*Backup!$I$7/1000*'4 Savings Analysis'!$H$8+'4 Savings Analysis'!N28*Backup!$I$8/1000*'4 Savings Analysis'!$H$9</f>
        <v>0</v>
      </c>
      <c r="Q28" s="49">
        <f t="shared" si="3"/>
        <v>0</v>
      </c>
      <c r="R28" s="269"/>
      <c r="S28" s="270"/>
    </row>
    <row r="29" spans="2:19" x14ac:dyDescent="0.35">
      <c r="B29" s="39">
        <v>15</v>
      </c>
      <c r="C29" s="67" t="str">
        <f>IF('3 Construction Scope'!C25&lt;&gt;"",'3 Construction Scope'!C25,"")</f>
        <v/>
      </c>
      <c r="D29" s="67"/>
      <c r="E29" s="50" t="str">
        <f>IF('3 Construction Scope'!G25&lt;&gt;"",'3 Construction Scope'!G25,IF('3 Construction Scope'!I25&lt;&gt;"",'3 Construction Scope'!I25,""))</f>
        <v/>
      </c>
      <c r="F29" s="41"/>
      <c r="G29" s="83">
        <f>IF('3 Construction Scope'!Q25&lt;&gt;"",'3 Construction Scope'!Q25,"")</f>
        <v>0</v>
      </c>
      <c r="H29" s="1">
        <f t="shared" si="2"/>
        <v>0</v>
      </c>
      <c r="I29" s="90" t="str">
        <f t="shared" si="4"/>
        <v/>
      </c>
      <c r="J29" s="266"/>
      <c r="K29" s="266"/>
      <c r="L29" s="266"/>
      <c r="M29" s="266"/>
      <c r="N29" s="266"/>
      <c r="O29" s="49">
        <f>(J29*Backup!$I$4+K29*Backup!$I$5+L29*Backup!$I$6+M29*Backup!$I$7+N29*Backup!$I$8)/1000</f>
        <v>0</v>
      </c>
      <c r="P29" s="49">
        <f>J29*$H$5+K29*Backup!$I$5/1000*$H$6+L29*Backup!$I$6/1000*$H$7+M29*Backup!$I$7/1000*'4 Savings Analysis'!$H$8+'4 Savings Analysis'!N29*Backup!$I$8/1000*'4 Savings Analysis'!$H$9</f>
        <v>0</v>
      </c>
      <c r="Q29" s="49">
        <f t="shared" si="3"/>
        <v>0</v>
      </c>
      <c r="R29" s="269"/>
      <c r="S29" s="270"/>
    </row>
    <row r="30" spans="2:19" x14ac:dyDescent="0.35">
      <c r="B30" s="39">
        <v>16</v>
      </c>
      <c r="C30" s="67" t="str">
        <f>IF('3 Construction Scope'!C26&lt;&gt;"",'3 Construction Scope'!C26,"")</f>
        <v/>
      </c>
      <c r="D30" s="67"/>
      <c r="E30" s="50" t="str">
        <f>IF('3 Construction Scope'!G26&lt;&gt;"",'3 Construction Scope'!G26,IF('3 Construction Scope'!I26&lt;&gt;"",'3 Construction Scope'!I26,""))</f>
        <v/>
      </c>
      <c r="F30" s="41"/>
      <c r="G30" s="83">
        <f>IF('3 Construction Scope'!Q26&lt;&gt;"",'3 Construction Scope'!Q26,"")</f>
        <v>0</v>
      </c>
      <c r="H30" s="1">
        <f t="shared" si="2"/>
        <v>0</v>
      </c>
      <c r="I30" s="90" t="str">
        <f t="shared" si="4"/>
        <v/>
      </c>
      <c r="J30" s="266"/>
      <c r="K30" s="266"/>
      <c r="L30" s="266"/>
      <c r="M30" s="266"/>
      <c r="N30" s="266"/>
      <c r="O30" s="49">
        <f>(J30*Backup!$I$4+K30*Backup!$I$5+L30*Backup!$I$6+M30*Backup!$I$7+N30*Backup!$I$8)/1000</f>
        <v>0</v>
      </c>
      <c r="P30" s="49">
        <f>J30*$H$5+K30*Backup!$I$5/1000*$H$6+L30*Backup!$I$6/1000*$H$7+M30*Backup!$I$7/1000*'4 Savings Analysis'!$H$8+'4 Savings Analysis'!N30*Backup!$I$8/1000*'4 Savings Analysis'!$H$9</f>
        <v>0</v>
      </c>
      <c r="Q30" s="49">
        <f t="shared" si="3"/>
        <v>0</v>
      </c>
      <c r="R30" s="269"/>
      <c r="S30" s="270"/>
    </row>
    <row r="31" spans="2:19" x14ac:dyDescent="0.35">
      <c r="B31" s="39">
        <v>17</v>
      </c>
      <c r="C31" s="67" t="str">
        <f>IF('3 Construction Scope'!C27&lt;&gt;"",'3 Construction Scope'!C27,"")</f>
        <v/>
      </c>
      <c r="D31" s="67"/>
      <c r="E31" s="50" t="str">
        <f>IF('3 Construction Scope'!G27&lt;&gt;"",'3 Construction Scope'!G27,IF('3 Construction Scope'!I27&lt;&gt;"",'3 Construction Scope'!I27,""))</f>
        <v/>
      </c>
      <c r="F31" s="41"/>
      <c r="G31" s="83">
        <f>IF('3 Construction Scope'!Q27&lt;&gt;"",'3 Construction Scope'!Q27,"")</f>
        <v>0</v>
      </c>
      <c r="H31" s="1">
        <f t="shared" si="2"/>
        <v>0</v>
      </c>
      <c r="I31" s="90" t="str">
        <f t="shared" si="4"/>
        <v/>
      </c>
      <c r="J31" s="266"/>
      <c r="K31" s="266"/>
      <c r="L31" s="266"/>
      <c r="M31" s="266"/>
      <c r="N31" s="266"/>
      <c r="O31" s="49">
        <f>(J31*Backup!$I$4+K31*Backup!$I$5+L31*Backup!$I$6+M31*Backup!$I$7+N31*Backup!$I$8)/1000</f>
        <v>0</v>
      </c>
      <c r="P31" s="49">
        <f>J31*$H$5+K31*Backup!$I$5/1000*$H$6+L31*Backup!$I$6/1000*$H$7+M31*Backup!$I$7/1000*'4 Savings Analysis'!$H$8+'4 Savings Analysis'!N31*Backup!$I$8/1000*'4 Savings Analysis'!$H$9</f>
        <v>0</v>
      </c>
      <c r="Q31" s="49">
        <f t="shared" si="3"/>
        <v>0</v>
      </c>
      <c r="R31" s="269"/>
      <c r="S31" s="270"/>
    </row>
    <row r="32" spans="2:19" x14ac:dyDescent="0.35">
      <c r="B32" s="39">
        <v>18</v>
      </c>
      <c r="C32" s="67" t="str">
        <f>IF('3 Construction Scope'!C28&lt;&gt;"",'3 Construction Scope'!C28,"")</f>
        <v/>
      </c>
      <c r="D32" s="67"/>
      <c r="E32" s="50" t="str">
        <f>IF('3 Construction Scope'!G28&lt;&gt;"",'3 Construction Scope'!G28,IF('3 Construction Scope'!I28&lt;&gt;"",'3 Construction Scope'!I28,""))</f>
        <v/>
      </c>
      <c r="F32" s="41"/>
      <c r="G32" s="83">
        <f>IF('3 Construction Scope'!Q28&lt;&gt;"",'3 Construction Scope'!Q28,"")</f>
        <v>0</v>
      </c>
      <c r="H32" s="1">
        <f t="shared" si="2"/>
        <v>0</v>
      </c>
      <c r="I32" s="90" t="str">
        <f t="shared" si="4"/>
        <v/>
      </c>
      <c r="J32" s="266"/>
      <c r="K32" s="266"/>
      <c r="L32" s="266"/>
      <c r="M32" s="266"/>
      <c r="N32" s="266"/>
      <c r="O32" s="49">
        <f>(J32*Backup!$I$4+K32*Backup!$I$5+L32*Backup!$I$6+M32*Backup!$I$7+N32*Backup!$I$8)/1000</f>
        <v>0</v>
      </c>
      <c r="P32" s="49">
        <f>J32*$H$5+K32*Backup!$I$5/1000*$H$6+L32*Backup!$I$6/1000*$H$7+M32*Backup!$I$7/1000*'4 Savings Analysis'!$H$8+'4 Savings Analysis'!N32*Backup!$I$8/1000*'4 Savings Analysis'!$H$9</f>
        <v>0</v>
      </c>
      <c r="Q32" s="49">
        <f t="shared" si="3"/>
        <v>0</v>
      </c>
      <c r="R32" s="269"/>
      <c r="S32" s="270"/>
    </row>
    <row r="33" spans="2:19" x14ac:dyDescent="0.35">
      <c r="B33" s="39">
        <v>19</v>
      </c>
      <c r="C33" s="67" t="str">
        <f>IF('3 Construction Scope'!C29&lt;&gt;"",'3 Construction Scope'!C29,"")</f>
        <v/>
      </c>
      <c r="D33" s="67"/>
      <c r="E33" s="50" t="str">
        <f>IF('3 Construction Scope'!G29&lt;&gt;"",'3 Construction Scope'!G29,IF('3 Construction Scope'!I29&lt;&gt;"",'3 Construction Scope'!I29,""))</f>
        <v/>
      </c>
      <c r="F33" s="41"/>
      <c r="G33" s="83">
        <f>IF('3 Construction Scope'!Q29&lt;&gt;"",'3 Construction Scope'!Q29,"")</f>
        <v>0</v>
      </c>
      <c r="H33" s="1">
        <f t="shared" si="2"/>
        <v>0</v>
      </c>
      <c r="I33" s="90" t="str">
        <f t="shared" si="4"/>
        <v/>
      </c>
      <c r="J33" s="266"/>
      <c r="K33" s="266"/>
      <c r="L33" s="266"/>
      <c r="M33" s="266"/>
      <c r="N33" s="266"/>
      <c r="O33" s="49">
        <f>(J33*Backup!$I$4+K33*Backup!$I$5+L33*Backup!$I$6+M33*Backup!$I$7+N33*Backup!$I$8)/1000</f>
        <v>0</v>
      </c>
      <c r="P33" s="49">
        <f>J33*$H$5+K33*Backup!$I$5/1000*$H$6+L33*Backup!$I$6/1000*$H$7+M33*Backup!$I$7/1000*'4 Savings Analysis'!$H$8+'4 Savings Analysis'!N33*Backup!$I$8/1000*'4 Savings Analysis'!$H$9</f>
        <v>0</v>
      </c>
      <c r="Q33" s="49">
        <f t="shared" si="3"/>
        <v>0</v>
      </c>
      <c r="R33" s="269"/>
      <c r="S33" s="270"/>
    </row>
    <row r="34" spans="2:19" x14ac:dyDescent="0.35">
      <c r="B34" s="39">
        <v>20</v>
      </c>
      <c r="C34" s="67" t="str">
        <f>IF('3 Construction Scope'!C30&lt;&gt;"",'3 Construction Scope'!C30,"")</f>
        <v/>
      </c>
      <c r="D34" s="67"/>
      <c r="E34" s="50" t="str">
        <f>IF('3 Construction Scope'!G30&lt;&gt;"",'3 Construction Scope'!G30,IF('3 Construction Scope'!I30&lt;&gt;"",'3 Construction Scope'!I30,""))</f>
        <v/>
      </c>
      <c r="F34" s="41"/>
      <c r="G34" s="83">
        <f>IF('3 Construction Scope'!Q30&lt;&gt;"",'3 Construction Scope'!Q30,"")</f>
        <v>0</v>
      </c>
      <c r="H34" s="1">
        <f t="shared" si="2"/>
        <v>0</v>
      </c>
      <c r="I34" s="90" t="str">
        <f t="shared" si="4"/>
        <v/>
      </c>
      <c r="J34" s="266"/>
      <c r="K34" s="266"/>
      <c r="L34" s="266"/>
      <c r="M34" s="266"/>
      <c r="N34" s="266"/>
      <c r="O34" s="49">
        <f>(J34*Backup!$I$4+K34*Backup!$I$5+L34*Backup!$I$6+M34*Backup!$I$7+N34*Backup!$I$8)/1000</f>
        <v>0</v>
      </c>
      <c r="P34" s="49">
        <f>J34*$H$5+K34*Backup!$I$5/1000*$H$6+L34*Backup!$I$6/1000*$H$7+M34*Backup!$I$7/1000*'4 Savings Analysis'!$H$8+'4 Savings Analysis'!N34*Backup!$I$8/1000*'4 Savings Analysis'!$H$9</f>
        <v>0</v>
      </c>
      <c r="Q34" s="49">
        <f t="shared" si="3"/>
        <v>0</v>
      </c>
      <c r="R34" s="269"/>
      <c r="S34" s="270"/>
    </row>
    <row r="35" spans="2:19" x14ac:dyDescent="0.35">
      <c r="B35" s="39">
        <v>21</v>
      </c>
      <c r="C35" s="67" t="str">
        <f>IF('3 Construction Scope'!C31&lt;&gt;"",'3 Construction Scope'!C31,"")</f>
        <v/>
      </c>
      <c r="D35" s="67"/>
      <c r="E35" s="50" t="str">
        <f>IF('3 Construction Scope'!G31&lt;&gt;"",'3 Construction Scope'!G31,IF('3 Construction Scope'!I31&lt;&gt;"",'3 Construction Scope'!I31,""))</f>
        <v/>
      </c>
      <c r="F35" s="41"/>
      <c r="G35" s="83">
        <f>IF('3 Construction Scope'!Q31&lt;&gt;"",'3 Construction Scope'!Q31,"")</f>
        <v>0</v>
      </c>
      <c r="H35" s="1">
        <f t="shared" si="2"/>
        <v>0</v>
      </c>
      <c r="I35" s="90" t="str">
        <f t="shared" si="4"/>
        <v/>
      </c>
      <c r="J35" s="266"/>
      <c r="K35" s="266"/>
      <c r="L35" s="266"/>
      <c r="M35" s="266"/>
      <c r="N35" s="266"/>
      <c r="O35" s="49">
        <f>(J35*Backup!$I$4+K35*Backup!$I$5+L35*Backup!$I$6+M35*Backup!$I$7+N35*Backup!$I$8)/1000</f>
        <v>0</v>
      </c>
      <c r="P35" s="49">
        <f>J35*$H$5+K35*Backup!$I$5/1000*$H$6+L35*Backup!$I$6/1000*$H$7+M35*Backup!$I$7/1000*'4 Savings Analysis'!$H$8+'4 Savings Analysis'!N35*Backup!$I$8/1000*'4 Savings Analysis'!$H$9</f>
        <v>0</v>
      </c>
      <c r="Q35" s="49">
        <f t="shared" si="3"/>
        <v>0</v>
      </c>
      <c r="R35" s="269"/>
      <c r="S35" s="270"/>
    </row>
    <row r="36" spans="2:19" x14ac:dyDescent="0.35">
      <c r="B36" s="39">
        <v>22</v>
      </c>
      <c r="C36" s="67" t="str">
        <f>IF('3 Construction Scope'!C32&lt;&gt;"",'3 Construction Scope'!C32,"")</f>
        <v/>
      </c>
      <c r="D36" s="67"/>
      <c r="E36" s="50" t="str">
        <f>IF('3 Construction Scope'!G32&lt;&gt;"",'3 Construction Scope'!G32,IF('3 Construction Scope'!I32&lt;&gt;"",'3 Construction Scope'!I32,""))</f>
        <v/>
      </c>
      <c r="F36" s="41"/>
      <c r="G36" s="83">
        <f>IF('3 Construction Scope'!Q32&lt;&gt;"",'3 Construction Scope'!Q32,"")</f>
        <v>0</v>
      </c>
      <c r="H36" s="1">
        <f t="shared" si="2"/>
        <v>0</v>
      </c>
      <c r="I36" s="90" t="str">
        <f t="shared" si="4"/>
        <v/>
      </c>
      <c r="J36" s="266"/>
      <c r="K36" s="266"/>
      <c r="L36" s="266"/>
      <c r="M36" s="266"/>
      <c r="N36" s="266"/>
      <c r="O36" s="49">
        <f>(J36*Backup!$I$4+K36*Backup!$I$5+L36*Backup!$I$6+M36*Backup!$I$7+N36*Backup!$I$8)/1000</f>
        <v>0</v>
      </c>
      <c r="P36" s="49">
        <f>J36*$H$5+K36*Backup!$I$5/1000*$H$6+L36*Backup!$I$6/1000*$H$7+M36*Backup!$I$7/1000*'4 Savings Analysis'!$H$8+'4 Savings Analysis'!N36*Backup!$I$8/1000*'4 Savings Analysis'!$H$9</f>
        <v>0</v>
      </c>
      <c r="Q36" s="49">
        <f t="shared" si="3"/>
        <v>0</v>
      </c>
      <c r="R36" s="269"/>
      <c r="S36" s="270"/>
    </row>
    <row r="37" spans="2:19" x14ac:dyDescent="0.35">
      <c r="B37" s="39">
        <v>23</v>
      </c>
      <c r="C37" s="67" t="str">
        <f>IF('3 Construction Scope'!C33&lt;&gt;"",'3 Construction Scope'!C33,"")</f>
        <v/>
      </c>
      <c r="D37" s="67"/>
      <c r="E37" s="50" t="str">
        <f>IF('3 Construction Scope'!G33&lt;&gt;"",'3 Construction Scope'!G33,IF('3 Construction Scope'!I33&lt;&gt;"",'3 Construction Scope'!I33,""))</f>
        <v/>
      </c>
      <c r="F37" s="41"/>
      <c r="G37" s="83">
        <f>IF('3 Construction Scope'!Q33&lt;&gt;"",'3 Construction Scope'!Q33,"")</f>
        <v>0</v>
      </c>
      <c r="H37" s="1">
        <f t="shared" si="2"/>
        <v>0</v>
      </c>
      <c r="I37" s="90" t="str">
        <f t="shared" si="4"/>
        <v/>
      </c>
      <c r="J37" s="266"/>
      <c r="K37" s="266"/>
      <c r="L37" s="266"/>
      <c r="M37" s="266"/>
      <c r="N37" s="266"/>
      <c r="O37" s="49">
        <f>(J37*Backup!$I$4+K37*Backup!$I$5+L37*Backup!$I$6+M37*Backup!$I$7+N37*Backup!$I$8)/1000</f>
        <v>0</v>
      </c>
      <c r="P37" s="49">
        <f>J37*$H$5+K37*Backup!$I$5/1000*$H$6+L37*Backup!$I$6/1000*$H$7+M37*Backup!$I$7/1000*'4 Savings Analysis'!$H$8+'4 Savings Analysis'!N37*Backup!$I$8/1000*'4 Savings Analysis'!$H$9</f>
        <v>0</v>
      </c>
      <c r="Q37" s="49">
        <f t="shared" si="3"/>
        <v>0</v>
      </c>
      <c r="R37" s="269"/>
      <c r="S37" s="270"/>
    </row>
    <row r="38" spans="2:19" x14ac:dyDescent="0.35">
      <c r="B38" s="39">
        <v>24</v>
      </c>
      <c r="C38" s="67" t="str">
        <f>IF('3 Construction Scope'!C34&lt;&gt;"",'3 Construction Scope'!C34,"")</f>
        <v/>
      </c>
      <c r="D38" s="67"/>
      <c r="E38" s="50" t="str">
        <f>IF('3 Construction Scope'!G34&lt;&gt;"",'3 Construction Scope'!G34,IF('3 Construction Scope'!I34&lt;&gt;"",'3 Construction Scope'!I34,""))</f>
        <v/>
      </c>
      <c r="F38" s="41"/>
      <c r="G38" s="83">
        <f>IF('3 Construction Scope'!Q34&lt;&gt;"",'3 Construction Scope'!Q34,"")</f>
        <v>0</v>
      </c>
      <c r="H38" s="1">
        <f t="shared" si="2"/>
        <v>0</v>
      </c>
      <c r="I38" s="90" t="str">
        <f t="shared" si="4"/>
        <v/>
      </c>
      <c r="J38" s="266"/>
      <c r="K38" s="266"/>
      <c r="L38" s="266"/>
      <c r="M38" s="266"/>
      <c r="N38" s="266"/>
      <c r="O38" s="49">
        <f>(J38*Backup!$I$4+K38*Backup!$I$5+L38*Backup!$I$6+M38*Backup!$I$7+N38*Backup!$I$8)/1000</f>
        <v>0</v>
      </c>
      <c r="P38" s="49">
        <f>J38*$H$5+K38*Backup!$I$5/1000*$H$6+L38*Backup!$I$6/1000*$H$7+M38*Backup!$I$7/1000*'4 Savings Analysis'!$H$8+'4 Savings Analysis'!N38*Backup!$I$8/1000*'4 Savings Analysis'!$H$9</f>
        <v>0</v>
      </c>
      <c r="Q38" s="49">
        <f t="shared" si="3"/>
        <v>0</v>
      </c>
      <c r="R38" s="269"/>
      <c r="S38" s="270"/>
    </row>
    <row r="39" spans="2:19" x14ac:dyDescent="0.35">
      <c r="B39" s="39">
        <v>25</v>
      </c>
      <c r="C39" s="67" t="str">
        <f>IF('3 Construction Scope'!C35&lt;&gt;"",'3 Construction Scope'!C35,"")</f>
        <v/>
      </c>
      <c r="D39" s="67"/>
      <c r="E39" s="50" t="str">
        <f>IF('3 Construction Scope'!G35&lt;&gt;"",'3 Construction Scope'!G35,IF('3 Construction Scope'!I35&lt;&gt;"",'3 Construction Scope'!I35,""))</f>
        <v/>
      </c>
      <c r="F39" s="41"/>
      <c r="G39" s="83">
        <f>IF('3 Construction Scope'!Q35&lt;&gt;"",'3 Construction Scope'!Q35,"")</f>
        <v>0</v>
      </c>
      <c r="H39" s="1">
        <f t="shared" si="2"/>
        <v>0</v>
      </c>
      <c r="I39" s="90" t="str">
        <f t="shared" si="4"/>
        <v/>
      </c>
      <c r="J39" s="266"/>
      <c r="K39" s="266"/>
      <c r="L39" s="266"/>
      <c r="M39" s="266"/>
      <c r="N39" s="266"/>
      <c r="O39" s="49">
        <f>(J39*Backup!$I$4+K39*Backup!$I$5+L39*Backup!$I$6+M39*Backup!$I$7+N39*Backup!$I$8)/1000</f>
        <v>0</v>
      </c>
      <c r="P39" s="49">
        <f>J39*$H$5+K39*Backup!$I$5/1000*$H$6+L39*Backup!$I$6/1000*$H$7+M39*Backup!$I$7/1000*'4 Savings Analysis'!$H$8+'4 Savings Analysis'!N39*Backup!$I$8/1000*'4 Savings Analysis'!$H$9</f>
        <v>0</v>
      </c>
      <c r="Q39" s="49">
        <f t="shared" si="3"/>
        <v>0</v>
      </c>
      <c r="R39" s="269"/>
      <c r="S39" s="270"/>
    </row>
    <row r="40" spans="2:19" x14ac:dyDescent="0.35">
      <c r="B40" s="39">
        <v>26</v>
      </c>
      <c r="C40" s="67" t="str">
        <f>IF('3 Construction Scope'!C36&lt;&gt;"",'3 Construction Scope'!C36,"")</f>
        <v/>
      </c>
      <c r="D40" s="67"/>
      <c r="E40" s="50" t="str">
        <f>IF('3 Construction Scope'!G36&lt;&gt;"",'3 Construction Scope'!G36,IF('3 Construction Scope'!I36&lt;&gt;"",'3 Construction Scope'!I36,""))</f>
        <v/>
      </c>
      <c r="F40" s="41"/>
      <c r="G40" s="83">
        <f>IF('3 Construction Scope'!Q36&lt;&gt;"",'3 Construction Scope'!Q36,"")</f>
        <v>0</v>
      </c>
      <c r="H40" s="1">
        <f t="shared" si="2"/>
        <v>0</v>
      </c>
      <c r="I40" s="90" t="str">
        <f t="shared" si="4"/>
        <v/>
      </c>
      <c r="J40" s="266"/>
      <c r="K40" s="266"/>
      <c r="L40" s="266"/>
      <c r="M40" s="266"/>
      <c r="N40" s="266"/>
      <c r="O40" s="49">
        <f>(J40*Backup!$I$4+K40*Backup!$I$5+L40*Backup!$I$6+M40*Backup!$I$7+N40*Backup!$I$8)/1000</f>
        <v>0</v>
      </c>
      <c r="P40" s="49">
        <f>J40*$H$5+K40*Backup!$I$5/1000*$H$6+L40*Backup!$I$6/1000*$H$7+M40*Backup!$I$7/1000*'4 Savings Analysis'!$H$8+'4 Savings Analysis'!N40*Backup!$I$8/1000*'4 Savings Analysis'!$H$9</f>
        <v>0</v>
      </c>
      <c r="Q40" s="49">
        <f t="shared" si="3"/>
        <v>0</v>
      </c>
      <c r="R40" s="269"/>
      <c r="S40" s="270"/>
    </row>
    <row r="41" spans="2:19" x14ac:dyDescent="0.35">
      <c r="B41" s="39">
        <v>27</v>
      </c>
      <c r="C41" s="67" t="str">
        <f>IF('3 Construction Scope'!C37&lt;&gt;"",'3 Construction Scope'!C37,"")</f>
        <v/>
      </c>
      <c r="D41" s="67"/>
      <c r="E41" s="50" t="str">
        <f>IF('3 Construction Scope'!G37&lt;&gt;"",'3 Construction Scope'!G37,IF('3 Construction Scope'!I37&lt;&gt;"",'3 Construction Scope'!I37,""))</f>
        <v/>
      </c>
      <c r="F41" s="41"/>
      <c r="G41" s="83">
        <f>IF('3 Construction Scope'!Q37&lt;&gt;"",'3 Construction Scope'!Q37,"")</f>
        <v>0</v>
      </c>
      <c r="H41" s="1">
        <f t="shared" si="2"/>
        <v>0</v>
      </c>
      <c r="I41" s="90" t="str">
        <f t="shared" si="4"/>
        <v/>
      </c>
      <c r="J41" s="266"/>
      <c r="K41" s="266"/>
      <c r="L41" s="266"/>
      <c r="M41" s="266"/>
      <c r="N41" s="266"/>
      <c r="O41" s="49">
        <f>(J41*Backup!$I$4+K41*Backup!$I$5+L41*Backup!$I$6+M41*Backup!$I$7+N41*Backup!$I$8)/1000</f>
        <v>0</v>
      </c>
      <c r="P41" s="49">
        <f>J41*$H$5+K41*Backup!$I$5/1000*$H$6+L41*Backup!$I$6/1000*$H$7+M41*Backup!$I$7/1000*'4 Savings Analysis'!$H$8+'4 Savings Analysis'!N41*Backup!$I$8/1000*'4 Savings Analysis'!$H$9</f>
        <v>0</v>
      </c>
      <c r="Q41" s="49">
        <f t="shared" si="3"/>
        <v>0</v>
      </c>
      <c r="R41" s="269"/>
      <c r="S41" s="270"/>
    </row>
    <row r="42" spans="2:19" x14ac:dyDescent="0.35">
      <c r="B42" s="39">
        <v>28</v>
      </c>
      <c r="C42" s="67" t="str">
        <f>IF('3 Construction Scope'!C38&lt;&gt;"",'3 Construction Scope'!C38,"")</f>
        <v/>
      </c>
      <c r="D42" s="67"/>
      <c r="E42" s="50" t="str">
        <f>IF('3 Construction Scope'!G38&lt;&gt;"",'3 Construction Scope'!G38,IF('3 Construction Scope'!I38&lt;&gt;"",'3 Construction Scope'!I38,""))</f>
        <v/>
      </c>
      <c r="F42" s="41"/>
      <c r="G42" s="83">
        <f>IF('3 Construction Scope'!Q38&lt;&gt;"",'3 Construction Scope'!Q38,"")</f>
        <v>0</v>
      </c>
      <c r="H42" s="1">
        <f t="shared" si="2"/>
        <v>0</v>
      </c>
      <c r="I42" s="90" t="str">
        <f t="shared" si="4"/>
        <v/>
      </c>
      <c r="J42" s="266"/>
      <c r="K42" s="266"/>
      <c r="L42" s="266"/>
      <c r="M42" s="266"/>
      <c r="N42" s="266"/>
      <c r="O42" s="49">
        <f>(J42*Backup!$I$4+K42*Backup!$I$5+L42*Backup!$I$6+M42*Backup!$I$7+N42*Backup!$I$8)/1000</f>
        <v>0</v>
      </c>
      <c r="P42" s="49">
        <f>J42*$H$5+K42*Backup!$I$5/1000*$H$6+L42*Backup!$I$6/1000*$H$7+M42*Backup!$I$7/1000*'4 Savings Analysis'!$H$8+'4 Savings Analysis'!N42*Backup!$I$8/1000*'4 Savings Analysis'!$H$9</f>
        <v>0</v>
      </c>
      <c r="Q42" s="49">
        <f t="shared" si="3"/>
        <v>0</v>
      </c>
      <c r="R42" s="269"/>
      <c r="S42" s="270"/>
    </row>
    <row r="43" spans="2:19" x14ac:dyDescent="0.35">
      <c r="B43" s="39">
        <v>29</v>
      </c>
      <c r="C43" s="67" t="str">
        <f>IF('3 Construction Scope'!C39&lt;&gt;"",'3 Construction Scope'!C39,"")</f>
        <v/>
      </c>
      <c r="D43" s="67"/>
      <c r="E43" s="50" t="str">
        <f>IF('3 Construction Scope'!G39&lt;&gt;"",'3 Construction Scope'!G39,IF('3 Construction Scope'!I39&lt;&gt;"",'3 Construction Scope'!I39,""))</f>
        <v/>
      </c>
      <c r="F43" s="41"/>
      <c r="G43" s="83">
        <f>IF('3 Construction Scope'!Q39&lt;&gt;"",'3 Construction Scope'!Q39,"")</f>
        <v>0</v>
      </c>
      <c r="H43" s="1">
        <f t="shared" si="2"/>
        <v>0</v>
      </c>
      <c r="I43" s="90" t="str">
        <f t="shared" si="4"/>
        <v/>
      </c>
      <c r="J43" s="266"/>
      <c r="K43" s="266"/>
      <c r="L43" s="266"/>
      <c r="M43" s="266"/>
      <c r="N43" s="266"/>
      <c r="O43" s="49">
        <f>(J43*Backup!$I$4+K43*Backup!$I$5+L43*Backup!$I$6+M43*Backup!$I$7+N43*Backup!$I$8)/1000</f>
        <v>0</v>
      </c>
      <c r="P43" s="49">
        <f>J43*$H$5+K43*Backup!$I$5/1000*$H$6+L43*Backup!$I$6/1000*$H$7+M43*Backup!$I$7/1000*'4 Savings Analysis'!$H$8+'4 Savings Analysis'!N43*Backup!$I$8/1000*'4 Savings Analysis'!$H$9</f>
        <v>0</v>
      </c>
      <c r="Q43" s="49">
        <f t="shared" si="3"/>
        <v>0</v>
      </c>
      <c r="R43" s="269"/>
      <c r="S43" s="270"/>
    </row>
    <row r="44" spans="2:19" x14ac:dyDescent="0.35">
      <c r="B44" s="39">
        <v>30</v>
      </c>
      <c r="C44" s="67" t="str">
        <f>IF('3 Construction Scope'!C40&lt;&gt;"",'3 Construction Scope'!C40,"")</f>
        <v/>
      </c>
      <c r="D44" s="67"/>
      <c r="E44" s="50" t="str">
        <f>IF('3 Construction Scope'!G40&lt;&gt;"",'3 Construction Scope'!G40,IF('3 Construction Scope'!I40&lt;&gt;"",'3 Construction Scope'!I40,""))</f>
        <v/>
      </c>
      <c r="F44" s="41"/>
      <c r="G44" s="83">
        <f>IF('3 Construction Scope'!Q40&lt;&gt;"",'3 Construction Scope'!Q40,"")</f>
        <v>0</v>
      </c>
      <c r="H44" s="1">
        <f t="shared" si="2"/>
        <v>0</v>
      </c>
      <c r="I44" s="90" t="str">
        <f t="shared" si="4"/>
        <v/>
      </c>
      <c r="J44" s="266"/>
      <c r="K44" s="266"/>
      <c r="L44" s="266"/>
      <c r="M44" s="266"/>
      <c r="N44" s="266"/>
      <c r="O44" s="49">
        <f>(J44*Backup!$I$4+K44*Backup!$I$5+L44*Backup!$I$6+M44*Backup!$I$7+N44*Backup!$I$8)/1000</f>
        <v>0</v>
      </c>
      <c r="P44" s="49">
        <f>J44*$H$5+K44*Backup!$I$5/1000*$H$6+L44*Backup!$I$6/1000*$H$7+M44*Backup!$I$7/1000*'4 Savings Analysis'!$H$8+'4 Savings Analysis'!N44*Backup!$I$8/1000*'4 Savings Analysis'!$H$9</f>
        <v>0</v>
      </c>
      <c r="Q44" s="49">
        <f t="shared" si="3"/>
        <v>0</v>
      </c>
      <c r="R44" s="269"/>
      <c r="S44" s="270"/>
    </row>
    <row r="45" spans="2:19" x14ac:dyDescent="0.35">
      <c r="B45" s="39">
        <v>31</v>
      </c>
      <c r="C45" s="67" t="str">
        <f>IF('3 Construction Scope'!C41&lt;&gt;"",'3 Construction Scope'!C41,"")</f>
        <v/>
      </c>
      <c r="D45" s="67"/>
      <c r="E45" s="50" t="str">
        <f>IF('3 Construction Scope'!G41&lt;&gt;"",'3 Construction Scope'!G41,IF('3 Construction Scope'!I41&lt;&gt;"",'3 Construction Scope'!I41,""))</f>
        <v/>
      </c>
      <c r="F45" s="41"/>
      <c r="G45" s="83">
        <f>IF('3 Construction Scope'!Q41&lt;&gt;"",'3 Construction Scope'!Q41,"")</f>
        <v>0</v>
      </c>
      <c r="H45" s="1">
        <f t="shared" si="2"/>
        <v>0</v>
      </c>
      <c r="I45" s="90" t="str">
        <f t="shared" si="4"/>
        <v/>
      </c>
      <c r="J45" s="266"/>
      <c r="K45" s="266"/>
      <c r="L45" s="266"/>
      <c r="M45" s="266"/>
      <c r="N45" s="266"/>
      <c r="O45" s="49">
        <f>(J45*Backup!$I$4+K45*Backup!$I$5+L45*Backup!$I$6+M45*Backup!$I$7+N45*Backup!$I$8)/1000</f>
        <v>0</v>
      </c>
      <c r="P45" s="49">
        <f>J45*$H$5+K45*Backup!$I$5/1000*$H$6+L45*Backup!$I$6/1000*$H$7+M45*Backup!$I$7/1000*'4 Savings Analysis'!$H$8+'4 Savings Analysis'!N45*Backup!$I$8/1000*'4 Savings Analysis'!$H$9</f>
        <v>0</v>
      </c>
      <c r="Q45" s="49">
        <f t="shared" si="3"/>
        <v>0</v>
      </c>
      <c r="R45" s="269"/>
      <c r="S45" s="270"/>
    </row>
    <row r="46" spans="2:19" x14ac:dyDescent="0.35">
      <c r="B46" s="39">
        <v>32</v>
      </c>
      <c r="C46" s="67" t="str">
        <f>IF('3 Construction Scope'!C42&lt;&gt;"",'3 Construction Scope'!C42,"")</f>
        <v/>
      </c>
      <c r="D46" s="67"/>
      <c r="E46" s="50" t="str">
        <f>IF('3 Construction Scope'!G42&lt;&gt;"",'3 Construction Scope'!G42,IF('3 Construction Scope'!I42&lt;&gt;"",'3 Construction Scope'!I42,""))</f>
        <v/>
      </c>
      <c r="F46" s="41"/>
      <c r="G46" s="83">
        <f>IF('3 Construction Scope'!Q42&lt;&gt;"",'3 Construction Scope'!Q42,"")</f>
        <v>0</v>
      </c>
      <c r="H46" s="1">
        <f t="shared" si="2"/>
        <v>0</v>
      </c>
      <c r="I46" s="90" t="str">
        <f t="shared" si="4"/>
        <v/>
      </c>
      <c r="J46" s="266"/>
      <c r="K46" s="266"/>
      <c r="L46" s="266"/>
      <c r="M46" s="266"/>
      <c r="N46" s="266"/>
      <c r="O46" s="49">
        <f>(J46*Backup!$I$4+K46*Backup!$I$5+L46*Backup!$I$6+M46*Backup!$I$7+N46*Backup!$I$8)/1000</f>
        <v>0</v>
      </c>
      <c r="P46" s="49">
        <f>J46*$H$5+K46*Backup!$I$5/1000*$H$6+L46*Backup!$I$6/1000*$H$7+M46*Backup!$I$7/1000*'4 Savings Analysis'!$H$8+'4 Savings Analysis'!N46*Backup!$I$8/1000*'4 Savings Analysis'!$H$9</f>
        <v>0</v>
      </c>
      <c r="Q46" s="49">
        <f t="shared" si="3"/>
        <v>0</v>
      </c>
      <c r="R46" s="269"/>
      <c r="S46" s="270"/>
    </row>
    <row r="47" spans="2:19" x14ac:dyDescent="0.35">
      <c r="B47" s="39">
        <v>33</v>
      </c>
      <c r="C47" s="67" t="str">
        <f>IF('3 Construction Scope'!C43&lt;&gt;"",'3 Construction Scope'!C43,"")</f>
        <v/>
      </c>
      <c r="D47" s="67"/>
      <c r="E47" s="50" t="str">
        <f>IF('3 Construction Scope'!G43&lt;&gt;"",'3 Construction Scope'!G43,IF('3 Construction Scope'!I43&lt;&gt;"",'3 Construction Scope'!I43,""))</f>
        <v/>
      </c>
      <c r="F47" s="41"/>
      <c r="G47" s="83">
        <f>IF('3 Construction Scope'!Q43&lt;&gt;"",'3 Construction Scope'!Q43,"")</f>
        <v>0</v>
      </c>
      <c r="H47" s="1">
        <f t="shared" ref="H47:H78" si="5">Q47+R47</f>
        <v>0</v>
      </c>
      <c r="I47" s="90" t="str">
        <f t="shared" si="4"/>
        <v/>
      </c>
      <c r="J47" s="266"/>
      <c r="K47" s="266"/>
      <c r="L47" s="266"/>
      <c r="M47" s="266"/>
      <c r="N47" s="266"/>
      <c r="O47" s="49">
        <f>(J47*Backup!$I$4+K47*Backup!$I$5+L47*Backup!$I$6+M47*Backup!$I$7+N47*Backup!$I$8)/1000</f>
        <v>0</v>
      </c>
      <c r="P47" s="49">
        <f>J47*$H$5+K47*Backup!$I$5/1000*$H$6+L47*Backup!$I$6/1000*$H$7+M47*Backup!$I$7/1000*'4 Savings Analysis'!$H$8+'4 Savings Analysis'!N47*Backup!$I$8/1000*'4 Savings Analysis'!$H$9</f>
        <v>0</v>
      </c>
      <c r="Q47" s="49">
        <f t="shared" ref="Q47:Q78" si="6">(J47*$F$5)+(K47*$F$6)+(L47*$F$7)+(M47*$F$8)+(N47*$F$9)</f>
        <v>0</v>
      </c>
      <c r="R47" s="269"/>
      <c r="S47" s="270"/>
    </row>
    <row r="48" spans="2:19" x14ac:dyDescent="0.35">
      <c r="B48" s="39">
        <v>34</v>
      </c>
      <c r="C48" s="67" t="str">
        <f>IF('3 Construction Scope'!C44&lt;&gt;"",'3 Construction Scope'!C44,"")</f>
        <v/>
      </c>
      <c r="D48" s="67"/>
      <c r="E48" s="50" t="str">
        <f>IF('3 Construction Scope'!G44&lt;&gt;"",'3 Construction Scope'!G44,IF('3 Construction Scope'!I44&lt;&gt;"",'3 Construction Scope'!I44,""))</f>
        <v/>
      </c>
      <c r="F48" s="41"/>
      <c r="G48" s="83">
        <f>IF('3 Construction Scope'!Q44&lt;&gt;"",'3 Construction Scope'!Q44,"")</f>
        <v>0</v>
      </c>
      <c r="H48" s="1">
        <f t="shared" si="5"/>
        <v>0</v>
      </c>
      <c r="I48" s="90" t="str">
        <f t="shared" si="4"/>
        <v/>
      </c>
      <c r="J48" s="266"/>
      <c r="K48" s="266"/>
      <c r="L48" s="266"/>
      <c r="M48" s="266"/>
      <c r="N48" s="266"/>
      <c r="O48" s="49">
        <f>(J48*Backup!$I$4+K48*Backup!$I$5+L48*Backup!$I$6+M48*Backup!$I$7+N48*Backup!$I$8)/1000</f>
        <v>0</v>
      </c>
      <c r="P48" s="49">
        <f>J48*$H$5+K48*Backup!$I$5/1000*$H$6+L48*Backup!$I$6/1000*$H$7+M48*Backup!$I$7/1000*'4 Savings Analysis'!$H$8+'4 Savings Analysis'!N48*Backup!$I$8/1000*'4 Savings Analysis'!$H$9</f>
        <v>0</v>
      </c>
      <c r="Q48" s="49">
        <f t="shared" si="6"/>
        <v>0</v>
      </c>
      <c r="R48" s="269"/>
      <c r="S48" s="270"/>
    </row>
    <row r="49" spans="2:19" x14ac:dyDescent="0.35">
      <c r="B49" s="39">
        <v>35</v>
      </c>
      <c r="C49" s="67" t="str">
        <f>IF('3 Construction Scope'!C45&lt;&gt;"",'3 Construction Scope'!C45,"")</f>
        <v/>
      </c>
      <c r="D49" s="67"/>
      <c r="E49" s="50" t="str">
        <f>IF('3 Construction Scope'!G45&lt;&gt;"",'3 Construction Scope'!G45,IF('3 Construction Scope'!I45&lt;&gt;"",'3 Construction Scope'!I45,""))</f>
        <v/>
      </c>
      <c r="F49" s="41"/>
      <c r="G49" s="83">
        <f>IF('3 Construction Scope'!Q45&lt;&gt;"",'3 Construction Scope'!Q45,"")</f>
        <v>0</v>
      </c>
      <c r="H49" s="1">
        <f t="shared" si="5"/>
        <v>0</v>
      </c>
      <c r="I49" s="90" t="str">
        <f t="shared" si="4"/>
        <v/>
      </c>
      <c r="J49" s="266"/>
      <c r="K49" s="266"/>
      <c r="L49" s="266"/>
      <c r="M49" s="266"/>
      <c r="N49" s="266"/>
      <c r="O49" s="49">
        <f>(J49*Backup!$I$4+K49*Backup!$I$5+L49*Backup!$I$6+M49*Backup!$I$7+N49*Backup!$I$8)/1000</f>
        <v>0</v>
      </c>
      <c r="P49" s="49">
        <f>J49*$H$5+K49*Backup!$I$5/1000*$H$6+L49*Backup!$I$6/1000*$H$7+M49*Backup!$I$7/1000*'4 Savings Analysis'!$H$8+'4 Savings Analysis'!N49*Backup!$I$8/1000*'4 Savings Analysis'!$H$9</f>
        <v>0</v>
      </c>
      <c r="Q49" s="49">
        <f t="shared" si="6"/>
        <v>0</v>
      </c>
      <c r="R49" s="269"/>
      <c r="S49" s="270"/>
    </row>
    <row r="50" spans="2:19" x14ac:dyDescent="0.35">
      <c r="B50" s="39">
        <v>36</v>
      </c>
      <c r="C50" s="67" t="str">
        <f>IF('3 Construction Scope'!C46&lt;&gt;"",'3 Construction Scope'!C46,"")</f>
        <v/>
      </c>
      <c r="D50" s="67"/>
      <c r="E50" s="50" t="str">
        <f>IF('3 Construction Scope'!G46&lt;&gt;"",'3 Construction Scope'!G46,IF('3 Construction Scope'!I46&lt;&gt;"",'3 Construction Scope'!I46,""))</f>
        <v/>
      </c>
      <c r="F50" s="41"/>
      <c r="G50" s="83">
        <f>IF('3 Construction Scope'!Q46&lt;&gt;"",'3 Construction Scope'!Q46,"")</f>
        <v>0</v>
      </c>
      <c r="H50" s="1">
        <f t="shared" si="5"/>
        <v>0</v>
      </c>
      <c r="I50" s="90" t="str">
        <f t="shared" si="4"/>
        <v/>
      </c>
      <c r="J50" s="266"/>
      <c r="K50" s="266"/>
      <c r="L50" s="266"/>
      <c r="M50" s="266"/>
      <c r="N50" s="266"/>
      <c r="O50" s="49">
        <f>(J50*Backup!$I$4+K50*Backup!$I$5+L50*Backup!$I$6+M50*Backup!$I$7+N50*Backup!$I$8)/1000</f>
        <v>0</v>
      </c>
      <c r="P50" s="49">
        <f>J50*$H$5+K50*Backup!$I$5/1000*$H$6+L50*Backup!$I$6/1000*$H$7+M50*Backup!$I$7/1000*'4 Savings Analysis'!$H$8+'4 Savings Analysis'!N50*Backup!$I$8/1000*'4 Savings Analysis'!$H$9</f>
        <v>0</v>
      </c>
      <c r="Q50" s="49">
        <f t="shared" si="6"/>
        <v>0</v>
      </c>
      <c r="R50" s="269"/>
      <c r="S50" s="270"/>
    </row>
    <row r="51" spans="2:19" x14ac:dyDescent="0.35">
      <c r="B51" s="39">
        <v>37</v>
      </c>
      <c r="C51" s="67" t="str">
        <f>IF('3 Construction Scope'!C47&lt;&gt;"",'3 Construction Scope'!C47,"")</f>
        <v/>
      </c>
      <c r="D51" s="67"/>
      <c r="E51" s="50" t="str">
        <f>IF('3 Construction Scope'!G47&lt;&gt;"",'3 Construction Scope'!G47,IF('3 Construction Scope'!I47&lt;&gt;"",'3 Construction Scope'!I47,""))</f>
        <v/>
      </c>
      <c r="F51" s="41"/>
      <c r="G51" s="83">
        <f>IF('3 Construction Scope'!Q47&lt;&gt;"",'3 Construction Scope'!Q47,"")</f>
        <v>0</v>
      </c>
      <c r="H51" s="1">
        <f t="shared" si="5"/>
        <v>0</v>
      </c>
      <c r="I51" s="90" t="str">
        <f t="shared" si="4"/>
        <v/>
      </c>
      <c r="J51" s="266"/>
      <c r="K51" s="266"/>
      <c r="L51" s="266"/>
      <c r="M51" s="266"/>
      <c r="N51" s="266"/>
      <c r="O51" s="49">
        <f>(J51*Backup!$I$4+K51*Backup!$I$5+L51*Backup!$I$6+M51*Backup!$I$7+N51*Backup!$I$8)/1000</f>
        <v>0</v>
      </c>
      <c r="P51" s="49">
        <f>J51*$H$5+K51*Backup!$I$5/1000*$H$6+L51*Backup!$I$6/1000*$H$7+M51*Backup!$I$7/1000*'4 Savings Analysis'!$H$8+'4 Savings Analysis'!N51*Backup!$I$8/1000*'4 Savings Analysis'!$H$9</f>
        <v>0</v>
      </c>
      <c r="Q51" s="49">
        <f t="shared" si="6"/>
        <v>0</v>
      </c>
      <c r="R51" s="269"/>
      <c r="S51" s="270"/>
    </row>
    <row r="52" spans="2:19" x14ac:dyDescent="0.35">
      <c r="B52" s="39">
        <v>38</v>
      </c>
      <c r="C52" s="67" t="str">
        <f>IF('3 Construction Scope'!C48&lt;&gt;"",'3 Construction Scope'!C48,"")</f>
        <v/>
      </c>
      <c r="D52" s="67"/>
      <c r="E52" s="50" t="str">
        <f>IF('3 Construction Scope'!G48&lt;&gt;"",'3 Construction Scope'!G48,IF('3 Construction Scope'!I48&lt;&gt;"",'3 Construction Scope'!I48,""))</f>
        <v/>
      </c>
      <c r="F52" s="41"/>
      <c r="G52" s="83">
        <f>IF('3 Construction Scope'!Q48&lt;&gt;"",'3 Construction Scope'!Q48,"")</f>
        <v>0</v>
      </c>
      <c r="H52" s="1">
        <f t="shared" si="5"/>
        <v>0</v>
      </c>
      <c r="I52" s="90" t="str">
        <f t="shared" si="4"/>
        <v/>
      </c>
      <c r="J52" s="266"/>
      <c r="K52" s="266"/>
      <c r="L52" s="266"/>
      <c r="M52" s="266"/>
      <c r="N52" s="266"/>
      <c r="O52" s="49">
        <f>(J52*Backup!$I$4+K52*Backup!$I$5+L52*Backup!$I$6+M52*Backup!$I$7+N52*Backup!$I$8)/1000</f>
        <v>0</v>
      </c>
      <c r="P52" s="49">
        <f>J52*$H$5+K52*Backup!$I$5/1000*$H$6+L52*Backup!$I$6/1000*$H$7+M52*Backup!$I$7/1000*'4 Savings Analysis'!$H$8+'4 Savings Analysis'!N52*Backup!$I$8/1000*'4 Savings Analysis'!$H$9</f>
        <v>0</v>
      </c>
      <c r="Q52" s="49">
        <f t="shared" si="6"/>
        <v>0</v>
      </c>
      <c r="R52" s="269"/>
      <c r="S52" s="270"/>
    </row>
    <row r="53" spans="2:19" x14ac:dyDescent="0.35">
      <c r="B53" s="39">
        <v>39</v>
      </c>
      <c r="C53" s="67" t="str">
        <f>IF('3 Construction Scope'!C49&lt;&gt;"",'3 Construction Scope'!C49,"")</f>
        <v/>
      </c>
      <c r="D53" s="67"/>
      <c r="E53" s="50" t="str">
        <f>IF('3 Construction Scope'!G49&lt;&gt;"",'3 Construction Scope'!G49,IF('3 Construction Scope'!I49&lt;&gt;"",'3 Construction Scope'!I49,""))</f>
        <v/>
      </c>
      <c r="F53" s="41"/>
      <c r="G53" s="83">
        <f>IF('3 Construction Scope'!Q49&lt;&gt;"",'3 Construction Scope'!Q49,"")</f>
        <v>0</v>
      </c>
      <c r="H53" s="1">
        <f t="shared" si="5"/>
        <v>0</v>
      </c>
      <c r="I53" s="90" t="str">
        <f t="shared" si="4"/>
        <v/>
      </c>
      <c r="J53" s="266"/>
      <c r="K53" s="266"/>
      <c r="L53" s="266"/>
      <c r="M53" s="266"/>
      <c r="N53" s="266"/>
      <c r="O53" s="49">
        <f>(J53*Backup!$I$4+K53*Backup!$I$5+L53*Backup!$I$6+M53*Backup!$I$7+N53*Backup!$I$8)/1000</f>
        <v>0</v>
      </c>
      <c r="P53" s="49">
        <f>J53*$H$5+K53*Backup!$I$5/1000*$H$6+L53*Backup!$I$6/1000*$H$7+M53*Backup!$I$7/1000*'4 Savings Analysis'!$H$8+'4 Savings Analysis'!N53*Backup!$I$8/1000*'4 Savings Analysis'!$H$9</f>
        <v>0</v>
      </c>
      <c r="Q53" s="49">
        <f t="shared" si="6"/>
        <v>0</v>
      </c>
      <c r="R53" s="269"/>
      <c r="S53" s="270"/>
    </row>
    <row r="54" spans="2:19" x14ac:dyDescent="0.35">
      <c r="B54" s="39">
        <v>40</v>
      </c>
      <c r="C54" s="67" t="str">
        <f>IF('3 Construction Scope'!C50&lt;&gt;"",'3 Construction Scope'!C50,"")</f>
        <v/>
      </c>
      <c r="D54" s="67"/>
      <c r="E54" s="50" t="str">
        <f>IF('3 Construction Scope'!G50&lt;&gt;"",'3 Construction Scope'!G50,IF('3 Construction Scope'!I50&lt;&gt;"",'3 Construction Scope'!I50,""))</f>
        <v/>
      </c>
      <c r="F54" s="41"/>
      <c r="G54" s="83">
        <f>IF('3 Construction Scope'!Q50&lt;&gt;"",'3 Construction Scope'!Q50,"")</f>
        <v>0</v>
      </c>
      <c r="H54" s="1">
        <f t="shared" si="5"/>
        <v>0</v>
      </c>
      <c r="I54" s="90" t="str">
        <f t="shared" si="4"/>
        <v/>
      </c>
      <c r="J54" s="266"/>
      <c r="K54" s="266"/>
      <c r="L54" s="266"/>
      <c r="M54" s="266"/>
      <c r="N54" s="266"/>
      <c r="O54" s="49">
        <f>(J54*Backup!$I$4+K54*Backup!$I$5+L54*Backup!$I$6+M54*Backup!$I$7+N54*Backup!$I$8)/1000</f>
        <v>0</v>
      </c>
      <c r="P54" s="49">
        <f>J54*$H$5+K54*Backup!$I$5/1000*$H$6+L54*Backup!$I$6/1000*$H$7+M54*Backup!$I$7/1000*'4 Savings Analysis'!$H$8+'4 Savings Analysis'!N54*Backup!$I$8/1000*'4 Savings Analysis'!$H$9</f>
        <v>0</v>
      </c>
      <c r="Q54" s="49">
        <f t="shared" si="6"/>
        <v>0</v>
      </c>
      <c r="R54" s="269"/>
      <c r="S54" s="270"/>
    </row>
    <row r="55" spans="2:19" x14ac:dyDescent="0.35">
      <c r="B55" s="39">
        <v>41</v>
      </c>
      <c r="C55" s="67" t="str">
        <f>IF('3 Construction Scope'!C51&lt;&gt;"",'3 Construction Scope'!C51,"")</f>
        <v/>
      </c>
      <c r="D55" s="67"/>
      <c r="E55" s="50" t="str">
        <f>IF('3 Construction Scope'!G51&lt;&gt;"",'3 Construction Scope'!G51,IF('3 Construction Scope'!I51&lt;&gt;"",'3 Construction Scope'!I51,""))</f>
        <v/>
      </c>
      <c r="F55" s="41"/>
      <c r="G55" s="83">
        <f>IF('3 Construction Scope'!Q51&lt;&gt;"",'3 Construction Scope'!Q51,"")</f>
        <v>0</v>
      </c>
      <c r="H55" s="1">
        <f t="shared" si="5"/>
        <v>0</v>
      </c>
      <c r="I55" s="90" t="str">
        <f t="shared" si="4"/>
        <v/>
      </c>
      <c r="J55" s="266"/>
      <c r="K55" s="266"/>
      <c r="L55" s="266"/>
      <c r="M55" s="266"/>
      <c r="N55" s="266"/>
      <c r="O55" s="49">
        <f>(J55*Backup!$I$4+K55*Backup!$I$5+L55*Backup!$I$6+M55*Backup!$I$7+N55*Backup!$I$8)/1000</f>
        <v>0</v>
      </c>
      <c r="P55" s="49">
        <f>J55*$H$5+K55*Backup!$I$5/1000*$H$6+L55*Backup!$I$6/1000*$H$7+M55*Backup!$I$7/1000*'4 Savings Analysis'!$H$8+'4 Savings Analysis'!N55*Backup!$I$8/1000*'4 Savings Analysis'!$H$9</f>
        <v>0</v>
      </c>
      <c r="Q55" s="49">
        <f t="shared" si="6"/>
        <v>0</v>
      </c>
      <c r="R55" s="269"/>
      <c r="S55" s="270"/>
    </row>
    <row r="56" spans="2:19" x14ac:dyDescent="0.35">
      <c r="B56" s="39">
        <v>42</v>
      </c>
      <c r="C56" s="67" t="str">
        <f>IF('3 Construction Scope'!C52&lt;&gt;"",'3 Construction Scope'!C52,"")</f>
        <v/>
      </c>
      <c r="D56" s="67"/>
      <c r="E56" s="50" t="str">
        <f>IF('3 Construction Scope'!G52&lt;&gt;"",'3 Construction Scope'!G52,IF('3 Construction Scope'!I52&lt;&gt;"",'3 Construction Scope'!I52,""))</f>
        <v/>
      </c>
      <c r="F56" s="41"/>
      <c r="G56" s="83">
        <f>IF('3 Construction Scope'!Q52&lt;&gt;"",'3 Construction Scope'!Q52,"")</f>
        <v>0</v>
      </c>
      <c r="H56" s="1">
        <f t="shared" si="5"/>
        <v>0</v>
      </c>
      <c r="I56" s="90" t="str">
        <f t="shared" si="4"/>
        <v/>
      </c>
      <c r="J56" s="266"/>
      <c r="K56" s="266"/>
      <c r="L56" s="266"/>
      <c r="M56" s="266"/>
      <c r="N56" s="266"/>
      <c r="O56" s="49">
        <f>(J56*Backup!$I$4+K56*Backup!$I$5+L56*Backup!$I$6+M56*Backup!$I$7+N56*Backup!$I$8)/1000</f>
        <v>0</v>
      </c>
      <c r="P56" s="49">
        <f>J56*$H$5+K56*Backup!$I$5/1000*$H$6+L56*Backup!$I$6/1000*$H$7+M56*Backup!$I$7/1000*'4 Savings Analysis'!$H$8+'4 Savings Analysis'!N56*Backup!$I$8/1000*'4 Savings Analysis'!$H$9</f>
        <v>0</v>
      </c>
      <c r="Q56" s="49">
        <f t="shared" si="6"/>
        <v>0</v>
      </c>
      <c r="R56" s="269"/>
      <c r="S56" s="270"/>
    </row>
    <row r="57" spans="2:19" x14ac:dyDescent="0.35">
      <c r="B57" s="39">
        <v>43</v>
      </c>
      <c r="C57" s="67" t="str">
        <f>IF('3 Construction Scope'!C53&lt;&gt;"",'3 Construction Scope'!C53,"")</f>
        <v/>
      </c>
      <c r="D57" s="67"/>
      <c r="E57" s="50" t="str">
        <f>IF('3 Construction Scope'!G53&lt;&gt;"",'3 Construction Scope'!G53,IF('3 Construction Scope'!I53&lt;&gt;"",'3 Construction Scope'!I53,""))</f>
        <v/>
      </c>
      <c r="F57" s="41"/>
      <c r="G57" s="83">
        <f>IF('3 Construction Scope'!Q53&lt;&gt;"",'3 Construction Scope'!Q53,"")</f>
        <v>0</v>
      </c>
      <c r="H57" s="1">
        <f t="shared" si="5"/>
        <v>0</v>
      </c>
      <c r="I57" s="90" t="str">
        <f t="shared" si="4"/>
        <v/>
      </c>
      <c r="J57" s="266"/>
      <c r="K57" s="266"/>
      <c r="L57" s="266"/>
      <c r="M57" s="266"/>
      <c r="N57" s="266"/>
      <c r="O57" s="49">
        <f>(J57*Backup!$I$4+K57*Backup!$I$5+L57*Backup!$I$6+M57*Backup!$I$7+N57*Backup!$I$8)/1000</f>
        <v>0</v>
      </c>
      <c r="P57" s="49">
        <f>J57*$H$5+K57*Backup!$I$5/1000*$H$6+L57*Backup!$I$6/1000*$H$7+M57*Backup!$I$7/1000*'4 Savings Analysis'!$H$8+'4 Savings Analysis'!N57*Backup!$I$8/1000*'4 Savings Analysis'!$H$9</f>
        <v>0</v>
      </c>
      <c r="Q57" s="49">
        <f t="shared" si="6"/>
        <v>0</v>
      </c>
      <c r="R57" s="269"/>
      <c r="S57" s="270"/>
    </row>
    <row r="58" spans="2:19" x14ac:dyDescent="0.35">
      <c r="B58" s="39">
        <v>44</v>
      </c>
      <c r="C58" s="67" t="str">
        <f>IF('3 Construction Scope'!C54&lt;&gt;"",'3 Construction Scope'!C54,"")</f>
        <v/>
      </c>
      <c r="D58" s="67"/>
      <c r="E58" s="50" t="str">
        <f>IF('3 Construction Scope'!G54&lt;&gt;"",'3 Construction Scope'!G54,IF('3 Construction Scope'!I54&lt;&gt;"",'3 Construction Scope'!I54,""))</f>
        <v/>
      </c>
      <c r="F58" s="41"/>
      <c r="G58" s="83">
        <f>IF('3 Construction Scope'!Q54&lt;&gt;"",'3 Construction Scope'!Q54,"")</f>
        <v>0</v>
      </c>
      <c r="H58" s="1">
        <f t="shared" si="5"/>
        <v>0</v>
      </c>
      <c r="I58" s="90" t="str">
        <f t="shared" si="4"/>
        <v/>
      </c>
      <c r="J58" s="266"/>
      <c r="K58" s="266"/>
      <c r="L58" s="266"/>
      <c r="M58" s="266"/>
      <c r="N58" s="266"/>
      <c r="O58" s="49">
        <f>(J58*Backup!$I$4+K58*Backup!$I$5+L58*Backup!$I$6+M58*Backup!$I$7+N58*Backup!$I$8)/1000</f>
        <v>0</v>
      </c>
      <c r="P58" s="49">
        <f>J58*$H$5+K58*Backup!$I$5/1000*$H$6+L58*Backup!$I$6/1000*$H$7+M58*Backup!$I$7/1000*'4 Savings Analysis'!$H$8+'4 Savings Analysis'!N58*Backup!$I$8/1000*'4 Savings Analysis'!$H$9</f>
        <v>0</v>
      </c>
      <c r="Q58" s="49">
        <f t="shared" si="6"/>
        <v>0</v>
      </c>
      <c r="R58" s="269"/>
      <c r="S58" s="270"/>
    </row>
    <row r="59" spans="2:19" x14ac:dyDescent="0.35">
      <c r="B59" s="39">
        <v>45</v>
      </c>
      <c r="C59" s="67" t="str">
        <f>IF('3 Construction Scope'!C55&lt;&gt;"",'3 Construction Scope'!C55,"")</f>
        <v/>
      </c>
      <c r="D59" s="67"/>
      <c r="E59" s="50" t="str">
        <f>IF('3 Construction Scope'!G55&lt;&gt;"",'3 Construction Scope'!G55,IF('3 Construction Scope'!I55&lt;&gt;"",'3 Construction Scope'!I55,""))</f>
        <v/>
      </c>
      <c r="F59" s="41"/>
      <c r="G59" s="83">
        <f>IF('3 Construction Scope'!Q55&lt;&gt;"",'3 Construction Scope'!Q55,"")</f>
        <v>0</v>
      </c>
      <c r="H59" s="1">
        <f t="shared" si="5"/>
        <v>0</v>
      </c>
      <c r="I59" s="90" t="str">
        <f t="shared" si="4"/>
        <v/>
      </c>
      <c r="J59" s="266"/>
      <c r="K59" s="266"/>
      <c r="L59" s="266"/>
      <c r="M59" s="266"/>
      <c r="N59" s="266"/>
      <c r="O59" s="49">
        <f>(J59*Backup!$I$4+K59*Backup!$I$5+L59*Backup!$I$6+M59*Backup!$I$7+N59*Backup!$I$8)/1000</f>
        <v>0</v>
      </c>
      <c r="P59" s="49">
        <f>J59*$H$5+K59*Backup!$I$5/1000*$H$6+L59*Backup!$I$6/1000*$H$7+M59*Backup!$I$7/1000*'4 Savings Analysis'!$H$8+'4 Savings Analysis'!N59*Backup!$I$8/1000*'4 Savings Analysis'!$H$9</f>
        <v>0</v>
      </c>
      <c r="Q59" s="49">
        <f t="shared" si="6"/>
        <v>0</v>
      </c>
      <c r="R59" s="269"/>
      <c r="S59" s="270"/>
    </row>
    <row r="60" spans="2:19" x14ac:dyDescent="0.35">
      <c r="B60" s="39">
        <v>46</v>
      </c>
      <c r="C60" s="67" t="str">
        <f>IF('3 Construction Scope'!C56&lt;&gt;"",'3 Construction Scope'!C56,"")</f>
        <v/>
      </c>
      <c r="D60" s="67"/>
      <c r="E60" s="50" t="str">
        <f>IF('3 Construction Scope'!G56&lt;&gt;"",'3 Construction Scope'!G56,IF('3 Construction Scope'!I56&lt;&gt;"",'3 Construction Scope'!I56,""))</f>
        <v/>
      </c>
      <c r="F60" s="41"/>
      <c r="G60" s="83">
        <f>IF('3 Construction Scope'!Q56&lt;&gt;"",'3 Construction Scope'!Q56,"")</f>
        <v>0</v>
      </c>
      <c r="H60" s="1">
        <f t="shared" si="5"/>
        <v>0</v>
      </c>
      <c r="I60" s="90" t="str">
        <f t="shared" si="4"/>
        <v/>
      </c>
      <c r="J60" s="266"/>
      <c r="K60" s="266"/>
      <c r="L60" s="266"/>
      <c r="M60" s="266"/>
      <c r="N60" s="266"/>
      <c r="O60" s="49">
        <f>(J60*Backup!$I$4+K60*Backup!$I$5+L60*Backup!$I$6+M60*Backup!$I$7+N60*Backup!$I$8)/1000</f>
        <v>0</v>
      </c>
      <c r="P60" s="49">
        <f>J60*$H$5+K60*Backup!$I$5/1000*$H$6+L60*Backup!$I$6/1000*$H$7+M60*Backup!$I$7/1000*'4 Savings Analysis'!$H$8+'4 Savings Analysis'!N60*Backup!$I$8/1000*'4 Savings Analysis'!$H$9</f>
        <v>0</v>
      </c>
      <c r="Q60" s="49">
        <f t="shared" si="6"/>
        <v>0</v>
      </c>
      <c r="R60" s="269"/>
      <c r="S60" s="270"/>
    </row>
    <row r="61" spans="2:19" x14ac:dyDescent="0.35">
      <c r="B61" s="39">
        <v>47</v>
      </c>
      <c r="C61" s="67" t="str">
        <f>IF('3 Construction Scope'!C57&lt;&gt;"",'3 Construction Scope'!C57,"")</f>
        <v/>
      </c>
      <c r="D61" s="67"/>
      <c r="E61" s="50" t="str">
        <f>IF('3 Construction Scope'!G57&lt;&gt;"",'3 Construction Scope'!G57,IF('3 Construction Scope'!I57&lt;&gt;"",'3 Construction Scope'!I57,""))</f>
        <v/>
      </c>
      <c r="F61" s="41"/>
      <c r="G61" s="83">
        <f>IF('3 Construction Scope'!Q57&lt;&gt;"",'3 Construction Scope'!Q57,"")</f>
        <v>0</v>
      </c>
      <c r="H61" s="1">
        <f t="shared" si="5"/>
        <v>0</v>
      </c>
      <c r="I61" s="90" t="str">
        <f t="shared" si="4"/>
        <v/>
      </c>
      <c r="J61" s="266"/>
      <c r="K61" s="266"/>
      <c r="L61" s="266"/>
      <c r="M61" s="266"/>
      <c r="N61" s="266"/>
      <c r="O61" s="49">
        <f>(J61*Backup!$I$4+K61*Backup!$I$5+L61*Backup!$I$6+M61*Backup!$I$7+N61*Backup!$I$8)/1000</f>
        <v>0</v>
      </c>
      <c r="P61" s="49">
        <f>J61*$H$5+K61*Backup!$I$5/1000*$H$6+L61*Backup!$I$6/1000*$H$7+M61*Backup!$I$7/1000*'4 Savings Analysis'!$H$8+'4 Savings Analysis'!N61*Backup!$I$8/1000*'4 Savings Analysis'!$H$9</f>
        <v>0</v>
      </c>
      <c r="Q61" s="49">
        <f t="shared" si="6"/>
        <v>0</v>
      </c>
      <c r="R61" s="269"/>
      <c r="S61" s="270"/>
    </row>
    <row r="62" spans="2:19" x14ac:dyDescent="0.35">
      <c r="B62" s="39">
        <v>48</v>
      </c>
      <c r="C62" s="67" t="str">
        <f>IF('3 Construction Scope'!C58&lt;&gt;"",'3 Construction Scope'!C58,"")</f>
        <v/>
      </c>
      <c r="D62" s="67"/>
      <c r="E62" s="50" t="str">
        <f>IF('3 Construction Scope'!G58&lt;&gt;"",'3 Construction Scope'!G58,IF('3 Construction Scope'!I58&lt;&gt;"",'3 Construction Scope'!I58,""))</f>
        <v/>
      </c>
      <c r="F62" s="41"/>
      <c r="G62" s="83">
        <f>IF('3 Construction Scope'!Q58&lt;&gt;"",'3 Construction Scope'!Q58,"")</f>
        <v>0</v>
      </c>
      <c r="H62" s="1">
        <f t="shared" si="5"/>
        <v>0</v>
      </c>
      <c r="I62" s="90" t="str">
        <f t="shared" si="4"/>
        <v/>
      </c>
      <c r="J62" s="266"/>
      <c r="K62" s="266"/>
      <c r="L62" s="266"/>
      <c r="M62" s="266"/>
      <c r="N62" s="266"/>
      <c r="O62" s="49">
        <f>(J62*Backup!$I$4+K62*Backup!$I$5+L62*Backup!$I$6+M62*Backup!$I$7+N62*Backup!$I$8)/1000</f>
        <v>0</v>
      </c>
      <c r="P62" s="49">
        <f>J62*$H$5+K62*Backup!$I$5/1000*$H$6+L62*Backup!$I$6/1000*$H$7+M62*Backup!$I$7/1000*'4 Savings Analysis'!$H$8+'4 Savings Analysis'!N62*Backup!$I$8/1000*'4 Savings Analysis'!$H$9</f>
        <v>0</v>
      </c>
      <c r="Q62" s="49">
        <f t="shared" si="6"/>
        <v>0</v>
      </c>
      <c r="R62" s="269"/>
      <c r="S62" s="270"/>
    </row>
    <row r="63" spans="2:19" x14ac:dyDescent="0.35">
      <c r="B63" s="39">
        <v>49</v>
      </c>
      <c r="C63" s="67" t="str">
        <f>IF('3 Construction Scope'!C59&lt;&gt;"",'3 Construction Scope'!C59,"")</f>
        <v/>
      </c>
      <c r="D63" s="67"/>
      <c r="E63" s="50" t="str">
        <f>IF('3 Construction Scope'!G59&lt;&gt;"",'3 Construction Scope'!G59,IF('3 Construction Scope'!I59&lt;&gt;"",'3 Construction Scope'!I59,""))</f>
        <v/>
      </c>
      <c r="F63" s="41"/>
      <c r="G63" s="83">
        <f>IF('3 Construction Scope'!Q59&lt;&gt;"",'3 Construction Scope'!Q59,"")</f>
        <v>0</v>
      </c>
      <c r="H63" s="1">
        <f t="shared" si="5"/>
        <v>0</v>
      </c>
      <c r="I63" s="90" t="str">
        <f t="shared" si="4"/>
        <v/>
      </c>
      <c r="J63" s="266"/>
      <c r="K63" s="266"/>
      <c r="L63" s="266"/>
      <c r="M63" s="266"/>
      <c r="N63" s="266"/>
      <c r="O63" s="49">
        <f>(J63*Backup!$I$4+K63*Backup!$I$5+L63*Backup!$I$6+M63*Backup!$I$7+N63*Backup!$I$8)/1000</f>
        <v>0</v>
      </c>
      <c r="P63" s="49">
        <f>J63*$H$5+K63*Backup!$I$5/1000*$H$6+L63*Backup!$I$6/1000*$H$7+M63*Backup!$I$7/1000*'4 Savings Analysis'!$H$8+'4 Savings Analysis'!N63*Backup!$I$8/1000*'4 Savings Analysis'!$H$9</f>
        <v>0</v>
      </c>
      <c r="Q63" s="49">
        <f t="shared" si="6"/>
        <v>0</v>
      </c>
      <c r="R63" s="269"/>
      <c r="S63" s="270"/>
    </row>
    <row r="64" spans="2:19" x14ac:dyDescent="0.35">
      <c r="B64" s="39">
        <v>50</v>
      </c>
      <c r="C64" s="67" t="str">
        <f>IF('3 Construction Scope'!C60&lt;&gt;"",'3 Construction Scope'!C60,"")</f>
        <v/>
      </c>
      <c r="D64" s="67"/>
      <c r="E64" s="51" t="str">
        <f>IF('3 Construction Scope'!G60&lt;&gt;"",'3 Construction Scope'!G60,IF('3 Construction Scope'!I60&lt;&gt;"",'3 Construction Scope'!I60,""))</f>
        <v/>
      </c>
      <c r="F64" s="41"/>
      <c r="G64" s="83">
        <f>IF('3 Construction Scope'!Q60&lt;&gt;"",'3 Construction Scope'!Q60,"")</f>
        <v>0</v>
      </c>
      <c r="H64" s="1">
        <f t="shared" si="5"/>
        <v>0</v>
      </c>
      <c r="I64" s="90" t="str">
        <f t="shared" si="4"/>
        <v/>
      </c>
      <c r="J64" s="266"/>
      <c r="K64" s="266"/>
      <c r="L64" s="266"/>
      <c r="M64" s="266"/>
      <c r="N64" s="266"/>
      <c r="O64" s="49">
        <f>(J64*Backup!$I$4+K64*Backup!$I$5+L64*Backup!$I$6+M64*Backup!$I$7+N64*Backup!$I$8)/1000</f>
        <v>0</v>
      </c>
      <c r="P64" s="49">
        <f>J64*$H$5+K64*Backup!$I$5/1000*$H$6+L64*Backup!$I$6/1000*$H$7+M64*Backup!$I$7/1000*'4 Savings Analysis'!$H$8+'4 Savings Analysis'!N64*Backup!$I$8/1000*'4 Savings Analysis'!$H$9</f>
        <v>0</v>
      </c>
      <c r="Q64" s="49">
        <f t="shared" si="6"/>
        <v>0</v>
      </c>
      <c r="R64" s="269"/>
      <c r="S64" s="270"/>
    </row>
    <row r="65" spans="2:19" x14ac:dyDescent="0.35">
      <c r="B65" s="39">
        <v>51</v>
      </c>
      <c r="C65" s="67" t="str">
        <f>IF('3 Construction Scope'!C61&lt;&gt;"",'3 Construction Scope'!C61,"")</f>
        <v/>
      </c>
      <c r="D65" s="67"/>
      <c r="E65" s="50" t="str">
        <f>IF('3 Construction Scope'!G61&lt;&gt;"",'3 Construction Scope'!G61,IF('3 Construction Scope'!I61&lt;&gt;"",'3 Construction Scope'!I61,""))</f>
        <v/>
      </c>
      <c r="F65" s="41"/>
      <c r="G65" s="83">
        <f>IF('3 Construction Scope'!Q61&lt;&gt;"",'3 Construction Scope'!Q61,"")</f>
        <v>0</v>
      </c>
      <c r="H65" s="1">
        <f t="shared" si="5"/>
        <v>0</v>
      </c>
      <c r="I65" s="90" t="str">
        <f t="shared" si="4"/>
        <v/>
      </c>
      <c r="J65" s="266"/>
      <c r="K65" s="266"/>
      <c r="L65" s="266"/>
      <c r="M65" s="266"/>
      <c r="N65" s="266"/>
      <c r="O65" s="49">
        <f>(J65*Backup!$I$4+K65*Backup!$I$5+L65*Backup!$I$6+M65*Backup!$I$7+N65*Backup!$I$8)/1000</f>
        <v>0</v>
      </c>
      <c r="P65" s="49">
        <f>J65*$H$5+K65*Backup!$I$5/1000*$H$6+L65*Backup!$I$6/1000*$H$7+M65*Backup!$I$7/1000*'4 Savings Analysis'!$H$8+'4 Savings Analysis'!N65*Backup!$I$8/1000*'4 Savings Analysis'!$H$9</f>
        <v>0</v>
      </c>
      <c r="Q65" s="49">
        <f t="shared" si="6"/>
        <v>0</v>
      </c>
      <c r="R65" s="269"/>
      <c r="S65" s="270"/>
    </row>
    <row r="66" spans="2:19" x14ac:dyDescent="0.35">
      <c r="B66" s="39">
        <v>52</v>
      </c>
      <c r="C66" s="67" t="str">
        <f>IF('3 Construction Scope'!C62&lt;&gt;"",'3 Construction Scope'!C62,"")</f>
        <v/>
      </c>
      <c r="D66" s="67"/>
      <c r="E66" s="50" t="str">
        <f>IF('3 Construction Scope'!G62&lt;&gt;"",'3 Construction Scope'!G62,IF('3 Construction Scope'!I62&lt;&gt;"",'3 Construction Scope'!I62,""))</f>
        <v/>
      </c>
      <c r="F66" s="41"/>
      <c r="G66" s="83">
        <f>IF('3 Construction Scope'!Q62&lt;&gt;"",'3 Construction Scope'!Q62,"")</f>
        <v>0</v>
      </c>
      <c r="H66" s="1">
        <f t="shared" si="5"/>
        <v>0</v>
      </c>
      <c r="I66" s="90" t="str">
        <f t="shared" si="4"/>
        <v/>
      </c>
      <c r="J66" s="266"/>
      <c r="K66" s="266"/>
      <c r="L66" s="266"/>
      <c r="M66" s="266"/>
      <c r="N66" s="266"/>
      <c r="O66" s="49">
        <f>(J66*Backup!$I$4+K66*Backup!$I$5+L66*Backup!$I$6+M66*Backup!$I$7+N66*Backup!$I$8)/1000</f>
        <v>0</v>
      </c>
      <c r="P66" s="49">
        <f>J66*$H$5+K66*Backup!$I$5/1000*$H$6+L66*Backup!$I$6/1000*$H$7+M66*Backup!$I$7/1000*'4 Savings Analysis'!$H$8+'4 Savings Analysis'!N66*Backup!$I$8/1000*'4 Savings Analysis'!$H$9</f>
        <v>0</v>
      </c>
      <c r="Q66" s="49">
        <f t="shared" si="6"/>
        <v>0</v>
      </c>
      <c r="R66" s="269"/>
      <c r="S66" s="270"/>
    </row>
    <row r="67" spans="2:19" x14ac:dyDescent="0.35">
      <c r="B67" s="39">
        <v>53</v>
      </c>
      <c r="C67" s="67" t="str">
        <f>IF('3 Construction Scope'!C63&lt;&gt;"",'3 Construction Scope'!C63,"")</f>
        <v/>
      </c>
      <c r="D67" s="67"/>
      <c r="E67" s="50" t="str">
        <f>IF('3 Construction Scope'!G63&lt;&gt;"",'3 Construction Scope'!G63,IF('3 Construction Scope'!I63&lt;&gt;"",'3 Construction Scope'!I63,""))</f>
        <v/>
      </c>
      <c r="F67" s="41"/>
      <c r="G67" s="83">
        <f>IF('3 Construction Scope'!Q63&lt;&gt;"",'3 Construction Scope'!Q63,"")</f>
        <v>0</v>
      </c>
      <c r="H67" s="1">
        <f t="shared" si="5"/>
        <v>0</v>
      </c>
      <c r="I67" s="90" t="str">
        <f t="shared" si="4"/>
        <v/>
      </c>
      <c r="J67" s="266"/>
      <c r="K67" s="266"/>
      <c r="L67" s="266"/>
      <c r="M67" s="266"/>
      <c r="N67" s="266"/>
      <c r="O67" s="49">
        <f>(J67*Backup!$I$4+K67*Backup!$I$5+L67*Backup!$I$6+M67*Backup!$I$7+N67*Backup!$I$8)/1000</f>
        <v>0</v>
      </c>
      <c r="P67" s="49">
        <f>J67*$H$5+K67*Backup!$I$5/1000*$H$6+L67*Backup!$I$6/1000*$H$7+M67*Backup!$I$7/1000*'4 Savings Analysis'!$H$8+'4 Savings Analysis'!N67*Backup!$I$8/1000*'4 Savings Analysis'!$H$9</f>
        <v>0</v>
      </c>
      <c r="Q67" s="49">
        <f t="shared" si="6"/>
        <v>0</v>
      </c>
      <c r="R67" s="269"/>
      <c r="S67" s="270"/>
    </row>
    <row r="68" spans="2:19" x14ac:dyDescent="0.35">
      <c r="B68" s="39">
        <v>54</v>
      </c>
      <c r="C68" s="67" t="str">
        <f>IF('3 Construction Scope'!C64&lt;&gt;"",'3 Construction Scope'!C64,"")</f>
        <v/>
      </c>
      <c r="D68" s="67"/>
      <c r="E68" s="50" t="str">
        <f>IF('3 Construction Scope'!G64&lt;&gt;"",'3 Construction Scope'!G64,IF('3 Construction Scope'!I64&lt;&gt;"",'3 Construction Scope'!I64,""))</f>
        <v/>
      </c>
      <c r="F68" s="41"/>
      <c r="G68" s="83">
        <f>IF('3 Construction Scope'!Q64&lt;&gt;"",'3 Construction Scope'!Q64,"")</f>
        <v>0</v>
      </c>
      <c r="H68" s="1">
        <f t="shared" si="5"/>
        <v>0</v>
      </c>
      <c r="I68" s="90" t="str">
        <f t="shared" si="4"/>
        <v/>
      </c>
      <c r="J68" s="266"/>
      <c r="K68" s="266"/>
      <c r="L68" s="266"/>
      <c r="M68" s="266"/>
      <c r="N68" s="266"/>
      <c r="O68" s="49">
        <f>(J68*Backup!$I$4+K68*Backup!$I$5+L68*Backup!$I$6+M68*Backup!$I$7+N68*Backup!$I$8)/1000</f>
        <v>0</v>
      </c>
      <c r="P68" s="49">
        <f>J68*$H$5+K68*Backup!$I$5/1000*$H$6+L68*Backup!$I$6/1000*$H$7+M68*Backup!$I$7/1000*'4 Savings Analysis'!$H$8+'4 Savings Analysis'!N68*Backup!$I$8/1000*'4 Savings Analysis'!$H$9</f>
        <v>0</v>
      </c>
      <c r="Q68" s="49">
        <f t="shared" si="6"/>
        <v>0</v>
      </c>
      <c r="R68" s="269"/>
      <c r="S68" s="270"/>
    </row>
    <row r="69" spans="2:19" x14ac:dyDescent="0.35">
      <c r="B69" s="39">
        <v>55</v>
      </c>
      <c r="C69" s="67" t="str">
        <f>IF('3 Construction Scope'!C65&lt;&gt;"",'3 Construction Scope'!C65,"")</f>
        <v/>
      </c>
      <c r="D69" s="67"/>
      <c r="E69" s="50" t="str">
        <f>IF('3 Construction Scope'!G65&lt;&gt;"",'3 Construction Scope'!G65,IF('3 Construction Scope'!I65&lt;&gt;"",'3 Construction Scope'!I65,""))</f>
        <v/>
      </c>
      <c r="F69" s="41"/>
      <c r="G69" s="83">
        <f>IF('3 Construction Scope'!Q65&lt;&gt;"",'3 Construction Scope'!Q65,"")</f>
        <v>0</v>
      </c>
      <c r="H69" s="1">
        <f t="shared" si="5"/>
        <v>0</v>
      </c>
      <c r="I69" s="90" t="str">
        <f t="shared" si="4"/>
        <v/>
      </c>
      <c r="J69" s="266"/>
      <c r="K69" s="266"/>
      <c r="L69" s="266"/>
      <c r="M69" s="266"/>
      <c r="N69" s="266"/>
      <c r="O69" s="49">
        <f>(J69*Backup!$I$4+K69*Backup!$I$5+L69*Backup!$I$6+M69*Backup!$I$7+N69*Backup!$I$8)/1000</f>
        <v>0</v>
      </c>
      <c r="P69" s="49">
        <f>J69*$H$5+K69*Backup!$I$5/1000*$H$6+L69*Backup!$I$6/1000*$H$7+M69*Backup!$I$7/1000*'4 Savings Analysis'!$H$8+'4 Savings Analysis'!N69*Backup!$I$8/1000*'4 Savings Analysis'!$H$9</f>
        <v>0</v>
      </c>
      <c r="Q69" s="49">
        <f t="shared" si="6"/>
        <v>0</v>
      </c>
      <c r="R69" s="269"/>
      <c r="S69" s="270"/>
    </row>
    <row r="70" spans="2:19" x14ac:dyDescent="0.35">
      <c r="B70" s="39">
        <v>56</v>
      </c>
      <c r="C70" s="67" t="str">
        <f>IF('3 Construction Scope'!C66&lt;&gt;"",'3 Construction Scope'!C66,"")</f>
        <v/>
      </c>
      <c r="D70" s="67"/>
      <c r="E70" s="50" t="str">
        <f>IF('3 Construction Scope'!G66&lt;&gt;"",'3 Construction Scope'!G66,IF('3 Construction Scope'!I66&lt;&gt;"",'3 Construction Scope'!I66,""))</f>
        <v/>
      </c>
      <c r="F70" s="41"/>
      <c r="G70" s="83">
        <f>IF('3 Construction Scope'!Q66&lt;&gt;"",'3 Construction Scope'!Q66,"")</f>
        <v>0</v>
      </c>
      <c r="H70" s="1">
        <f t="shared" si="5"/>
        <v>0</v>
      </c>
      <c r="I70" s="90" t="str">
        <f t="shared" si="4"/>
        <v/>
      </c>
      <c r="J70" s="266"/>
      <c r="K70" s="266"/>
      <c r="L70" s="266"/>
      <c r="M70" s="266"/>
      <c r="N70" s="266"/>
      <c r="O70" s="49">
        <f>(J70*Backup!$I$4+K70*Backup!$I$5+L70*Backup!$I$6+M70*Backup!$I$7+N70*Backup!$I$8)/1000</f>
        <v>0</v>
      </c>
      <c r="P70" s="49">
        <f>J70*$H$5+K70*Backup!$I$5/1000*$H$6+L70*Backup!$I$6/1000*$H$7+M70*Backup!$I$7/1000*'4 Savings Analysis'!$H$8+'4 Savings Analysis'!N70*Backup!$I$8/1000*'4 Savings Analysis'!$H$9</f>
        <v>0</v>
      </c>
      <c r="Q70" s="49">
        <f t="shared" si="6"/>
        <v>0</v>
      </c>
      <c r="R70" s="269"/>
      <c r="S70" s="270"/>
    </row>
    <row r="71" spans="2:19" x14ac:dyDescent="0.35">
      <c r="B71" s="39">
        <v>57</v>
      </c>
      <c r="C71" s="67" t="str">
        <f>IF('3 Construction Scope'!C67&lt;&gt;"",'3 Construction Scope'!C67,"")</f>
        <v/>
      </c>
      <c r="D71" s="67"/>
      <c r="E71" s="50" t="str">
        <f>IF('3 Construction Scope'!G67&lt;&gt;"",'3 Construction Scope'!G67,IF('3 Construction Scope'!I67&lt;&gt;"",'3 Construction Scope'!I67,""))</f>
        <v/>
      </c>
      <c r="F71" s="41"/>
      <c r="G71" s="83">
        <f>IF('3 Construction Scope'!Q67&lt;&gt;"",'3 Construction Scope'!Q67,"")</f>
        <v>0</v>
      </c>
      <c r="H71" s="1">
        <f t="shared" si="5"/>
        <v>0</v>
      </c>
      <c r="I71" s="90" t="str">
        <f t="shared" si="4"/>
        <v/>
      </c>
      <c r="J71" s="266"/>
      <c r="K71" s="266"/>
      <c r="L71" s="266"/>
      <c r="M71" s="266"/>
      <c r="N71" s="266"/>
      <c r="O71" s="49">
        <f>(J71*Backup!$I$4+K71*Backup!$I$5+L71*Backup!$I$6+M71*Backup!$I$7+N71*Backup!$I$8)/1000</f>
        <v>0</v>
      </c>
      <c r="P71" s="49">
        <f>J71*$H$5+K71*Backup!$I$5/1000*$H$6+L71*Backup!$I$6/1000*$H$7+M71*Backup!$I$7/1000*'4 Savings Analysis'!$H$8+'4 Savings Analysis'!N71*Backup!$I$8/1000*'4 Savings Analysis'!$H$9</f>
        <v>0</v>
      </c>
      <c r="Q71" s="49">
        <f t="shared" si="6"/>
        <v>0</v>
      </c>
      <c r="R71" s="269"/>
      <c r="S71" s="270"/>
    </row>
    <row r="72" spans="2:19" x14ac:dyDescent="0.35">
      <c r="B72" s="39">
        <v>58</v>
      </c>
      <c r="C72" s="67" t="str">
        <f>IF('3 Construction Scope'!C68&lt;&gt;"",'3 Construction Scope'!C68,"")</f>
        <v/>
      </c>
      <c r="D72" s="67"/>
      <c r="E72" s="50" t="str">
        <f>IF('3 Construction Scope'!G68&lt;&gt;"",'3 Construction Scope'!G68,IF('3 Construction Scope'!I68&lt;&gt;"",'3 Construction Scope'!I68,""))</f>
        <v/>
      </c>
      <c r="F72" s="41"/>
      <c r="G72" s="83">
        <f>IF('3 Construction Scope'!Q68&lt;&gt;"",'3 Construction Scope'!Q68,"")</f>
        <v>0</v>
      </c>
      <c r="H72" s="1">
        <f t="shared" si="5"/>
        <v>0</v>
      </c>
      <c r="I72" s="90" t="str">
        <f t="shared" si="4"/>
        <v/>
      </c>
      <c r="J72" s="266"/>
      <c r="K72" s="266"/>
      <c r="L72" s="266"/>
      <c r="M72" s="266"/>
      <c r="N72" s="266"/>
      <c r="O72" s="49">
        <f>(J72*Backup!$I$4+K72*Backup!$I$5+L72*Backup!$I$6+M72*Backup!$I$7+N72*Backup!$I$8)/1000</f>
        <v>0</v>
      </c>
      <c r="P72" s="49">
        <f>J72*$H$5+K72*Backup!$I$5/1000*$H$6+L72*Backup!$I$6/1000*$H$7+M72*Backup!$I$7/1000*'4 Savings Analysis'!$H$8+'4 Savings Analysis'!N72*Backup!$I$8/1000*'4 Savings Analysis'!$H$9</f>
        <v>0</v>
      </c>
      <c r="Q72" s="49">
        <f t="shared" si="6"/>
        <v>0</v>
      </c>
      <c r="R72" s="269"/>
      <c r="S72" s="270"/>
    </row>
    <row r="73" spans="2:19" x14ac:dyDescent="0.35">
      <c r="B73" s="39">
        <v>59</v>
      </c>
      <c r="C73" s="67" t="str">
        <f>IF('3 Construction Scope'!C69&lt;&gt;"",'3 Construction Scope'!C69,"")</f>
        <v/>
      </c>
      <c r="D73" s="67"/>
      <c r="E73" s="50" t="str">
        <f>IF('3 Construction Scope'!G69&lt;&gt;"",'3 Construction Scope'!G69,IF('3 Construction Scope'!I69&lt;&gt;"",'3 Construction Scope'!I69,""))</f>
        <v/>
      </c>
      <c r="F73" s="41"/>
      <c r="G73" s="83">
        <f>IF('3 Construction Scope'!Q69&lt;&gt;"",'3 Construction Scope'!Q69,"")</f>
        <v>0</v>
      </c>
      <c r="H73" s="1">
        <f t="shared" si="5"/>
        <v>0</v>
      </c>
      <c r="I73" s="90" t="str">
        <f t="shared" si="4"/>
        <v/>
      </c>
      <c r="J73" s="266"/>
      <c r="K73" s="266"/>
      <c r="L73" s="266"/>
      <c r="M73" s="266"/>
      <c r="N73" s="266"/>
      <c r="O73" s="49">
        <f>(J73*Backup!$I$4+K73*Backup!$I$5+L73*Backup!$I$6+M73*Backup!$I$7+N73*Backup!$I$8)/1000</f>
        <v>0</v>
      </c>
      <c r="P73" s="49">
        <f>J73*$H$5+K73*Backup!$I$5/1000*$H$6+L73*Backup!$I$6/1000*$H$7+M73*Backup!$I$7/1000*'4 Savings Analysis'!$H$8+'4 Savings Analysis'!N73*Backup!$I$8/1000*'4 Savings Analysis'!$H$9</f>
        <v>0</v>
      </c>
      <c r="Q73" s="49">
        <f t="shared" si="6"/>
        <v>0</v>
      </c>
      <c r="R73" s="269"/>
      <c r="S73" s="270"/>
    </row>
    <row r="74" spans="2:19" x14ac:dyDescent="0.35">
      <c r="B74" s="39">
        <v>60</v>
      </c>
      <c r="C74" s="67" t="str">
        <f>IF('3 Construction Scope'!C70&lt;&gt;"",'3 Construction Scope'!C70,"")</f>
        <v/>
      </c>
      <c r="D74" s="67"/>
      <c r="E74" s="50" t="str">
        <f>IF('3 Construction Scope'!G70&lt;&gt;"",'3 Construction Scope'!G70,IF('3 Construction Scope'!I70&lt;&gt;"",'3 Construction Scope'!I70,""))</f>
        <v/>
      </c>
      <c r="F74" s="41"/>
      <c r="G74" s="83">
        <f>IF('3 Construction Scope'!Q70&lt;&gt;"",'3 Construction Scope'!Q70,"")</f>
        <v>0</v>
      </c>
      <c r="H74" s="1">
        <f t="shared" si="5"/>
        <v>0</v>
      </c>
      <c r="I74" s="90" t="str">
        <f t="shared" si="4"/>
        <v/>
      </c>
      <c r="J74" s="266"/>
      <c r="K74" s="266"/>
      <c r="L74" s="266"/>
      <c r="M74" s="266"/>
      <c r="N74" s="266"/>
      <c r="O74" s="49">
        <f>(J74*Backup!$I$4+K74*Backup!$I$5+L74*Backup!$I$6+M74*Backup!$I$7+N74*Backup!$I$8)/1000</f>
        <v>0</v>
      </c>
      <c r="P74" s="49">
        <f>J74*$H$5+K74*Backup!$I$5/1000*$H$6+L74*Backup!$I$6/1000*$H$7+M74*Backup!$I$7/1000*'4 Savings Analysis'!$H$8+'4 Savings Analysis'!N74*Backup!$I$8/1000*'4 Savings Analysis'!$H$9</f>
        <v>0</v>
      </c>
      <c r="Q74" s="49">
        <f t="shared" si="6"/>
        <v>0</v>
      </c>
      <c r="R74" s="269"/>
      <c r="S74" s="270"/>
    </row>
    <row r="75" spans="2:19" x14ac:dyDescent="0.35">
      <c r="B75" s="39">
        <v>61</v>
      </c>
      <c r="C75" s="67" t="str">
        <f>IF('3 Construction Scope'!C71&lt;&gt;"",'3 Construction Scope'!C71,"")</f>
        <v/>
      </c>
      <c r="D75" s="67"/>
      <c r="E75" s="50" t="str">
        <f>IF('3 Construction Scope'!G71&lt;&gt;"",'3 Construction Scope'!G71,IF('3 Construction Scope'!I71&lt;&gt;"",'3 Construction Scope'!I71,""))</f>
        <v/>
      </c>
      <c r="F75" s="41"/>
      <c r="G75" s="83">
        <f>IF('3 Construction Scope'!Q71&lt;&gt;"",'3 Construction Scope'!Q71,"")</f>
        <v>0</v>
      </c>
      <c r="H75" s="1">
        <f t="shared" si="5"/>
        <v>0</v>
      </c>
      <c r="I75" s="90" t="str">
        <f t="shared" si="4"/>
        <v/>
      </c>
      <c r="J75" s="266"/>
      <c r="K75" s="266"/>
      <c r="L75" s="266"/>
      <c r="M75" s="266"/>
      <c r="N75" s="266"/>
      <c r="O75" s="49">
        <f>(J75*Backup!$I$4+K75*Backup!$I$5+L75*Backup!$I$6+M75*Backup!$I$7+N75*Backup!$I$8)/1000</f>
        <v>0</v>
      </c>
      <c r="P75" s="49">
        <f>J75*$H$5+K75*Backup!$I$5/1000*$H$6+L75*Backup!$I$6/1000*$H$7+M75*Backup!$I$7/1000*'4 Savings Analysis'!$H$8+'4 Savings Analysis'!N75*Backup!$I$8/1000*'4 Savings Analysis'!$H$9</f>
        <v>0</v>
      </c>
      <c r="Q75" s="49">
        <f t="shared" si="6"/>
        <v>0</v>
      </c>
      <c r="R75" s="269"/>
      <c r="S75" s="270"/>
    </row>
    <row r="76" spans="2:19" x14ac:dyDescent="0.35">
      <c r="B76" s="39">
        <v>62</v>
      </c>
      <c r="C76" s="67" t="str">
        <f>IF('3 Construction Scope'!C72&lt;&gt;"",'3 Construction Scope'!C72,"")</f>
        <v/>
      </c>
      <c r="D76" s="67"/>
      <c r="E76" s="50" t="str">
        <f>IF('3 Construction Scope'!G72&lt;&gt;"",'3 Construction Scope'!G72,IF('3 Construction Scope'!I72&lt;&gt;"",'3 Construction Scope'!I72,""))</f>
        <v/>
      </c>
      <c r="F76" s="41"/>
      <c r="G76" s="83">
        <f>IF('3 Construction Scope'!Q72&lt;&gt;"",'3 Construction Scope'!Q72,"")</f>
        <v>0</v>
      </c>
      <c r="H76" s="1">
        <f t="shared" si="5"/>
        <v>0</v>
      </c>
      <c r="I76" s="90" t="str">
        <f t="shared" si="4"/>
        <v/>
      </c>
      <c r="J76" s="266"/>
      <c r="K76" s="266"/>
      <c r="L76" s="266"/>
      <c r="M76" s="266"/>
      <c r="N76" s="266"/>
      <c r="O76" s="49">
        <f>(J76*Backup!$I$4+K76*Backup!$I$5+L76*Backup!$I$6+M76*Backup!$I$7+N76*Backup!$I$8)/1000</f>
        <v>0</v>
      </c>
      <c r="P76" s="49">
        <f>J76*$H$5+K76*Backup!$I$5/1000*$H$6+L76*Backup!$I$6/1000*$H$7+M76*Backup!$I$7/1000*'4 Savings Analysis'!$H$8+'4 Savings Analysis'!N76*Backup!$I$8/1000*'4 Savings Analysis'!$H$9</f>
        <v>0</v>
      </c>
      <c r="Q76" s="49">
        <f t="shared" si="6"/>
        <v>0</v>
      </c>
      <c r="R76" s="269"/>
      <c r="S76" s="270"/>
    </row>
    <row r="77" spans="2:19" x14ac:dyDescent="0.35">
      <c r="B77" s="39">
        <v>63</v>
      </c>
      <c r="C77" s="67" t="str">
        <f>IF('3 Construction Scope'!C73&lt;&gt;"",'3 Construction Scope'!C73,"")</f>
        <v/>
      </c>
      <c r="D77" s="67"/>
      <c r="E77" s="50" t="str">
        <f>IF('3 Construction Scope'!G73&lt;&gt;"",'3 Construction Scope'!G73,IF('3 Construction Scope'!I73&lt;&gt;"",'3 Construction Scope'!I73,""))</f>
        <v/>
      </c>
      <c r="F77" s="41"/>
      <c r="G77" s="83">
        <f>IF('3 Construction Scope'!Q73&lt;&gt;"",'3 Construction Scope'!Q73,"")</f>
        <v>0</v>
      </c>
      <c r="H77" s="1">
        <f t="shared" si="5"/>
        <v>0</v>
      </c>
      <c r="I77" s="90" t="str">
        <f t="shared" si="4"/>
        <v/>
      </c>
      <c r="J77" s="266"/>
      <c r="K77" s="266"/>
      <c r="L77" s="266"/>
      <c r="M77" s="266"/>
      <c r="N77" s="266"/>
      <c r="O77" s="49">
        <f>(J77*Backup!$I$4+K77*Backup!$I$5+L77*Backup!$I$6+M77*Backup!$I$7+N77*Backup!$I$8)/1000</f>
        <v>0</v>
      </c>
      <c r="P77" s="49">
        <f>J77*$H$5+K77*Backup!$I$5/1000*$H$6+L77*Backup!$I$6/1000*$H$7+M77*Backup!$I$7/1000*'4 Savings Analysis'!$H$8+'4 Savings Analysis'!N77*Backup!$I$8/1000*'4 Savings Analysis'!$H$9</f>
        <v>0</v>
      </c>
      <c r="Q77" s="49">
        <f t="shared" si="6"/>
        <v>0</v>
      </c>
      <c r="R77" s="269"/>
      <c r="S77" s="270"/>
    </row>
    <row r="78" spans="2:19" x14ac:dyDescent="0.35">
      <c r="B78" s="39">
        <v>64</v>
      </c>
      <c r="C78" s="67" t="str">
        <f>IF('3 Construction Scope'!C74&lt;&gt;"",'3 Construction Scope'!C74,"")</f>
        <v/>
      </c>
      <c r="D78" s="67"/>
      <c r="E78" s="51" t="str">
        <f>IF('3 Construction Scope'!G74&lt;&gt;"",'3 Construction Scope'!G74,IF('3 Construction Scope'!I74&lt;&gt;"",'3 Construction Scope'!I74,""))</f>
        <v/>
      </c>
      <c r="F78" s="41"/>
      <c r="G78" s="83">
        <f>IF('3 Construction Scope'!Q74&lt;&gt;"",'3 Construction Scope'!Q74,"")</f>
        <v>0</v>
      </c>
      <c r="H78" s="1">
        <f t="shared" si="5"/>
        <v>0</v>
      </c>
      <c r="I78" s="90" t="str">
        <f t="shared" si="4"/>
        <v/>
      </c>
      <c r="J78" s="266"/>
      <c r="K78" s="266"/>
      <c r="L78" s="266"/>
      <c r="M78" s="266"/>
      <c r="N78" s="266"/>
      <c r="O78" s="49">
        <f>(J78*Backup!$I$4+K78*Backup!$I$5+L78*Backup!$I$6+M78*Backup!$I$7+N78*Backup!$I$8)/1000</f>
        <v>0</v>
      </c>
      <c r="P78" s="49">
        <f>J78*$H$5+K78*Backup!$I$5/1000*$H$6+L78*Backup!$I$6/1000*$H$7+M78*Backup!$I$7/1000*'4 Savings Analysis'!$H$8+'4 Savings Analysis'!N78*Backup!$I$8/1000*'4 Savings Analysis'!$H$9</f>
        <v>0</v>
      </c>
      <c r="Q78" s="49">
        <f t="shared" si="6"/>
        <v>0</v>
      </c>
      <c r="R78" s="269"/>
      <c r="S78" s="270"/>
    </row>
    <row r="79" spans="2:19" x14ac:dyDescent="0.35">
      <c r="B79" s="39">
        <v>65</v>
      </c>
      <c r="C79" s="67" t="str">
        <f>IF('3 Construction Scope'!C75&lt;&gt;"",'3 Construction Scope'!C75,"")</f>
        <v/>
      </c>
      <c r="D79" s="67"/>
      <c r="E79" s="50" t="str">
        <f>IF('3 Construction Scope'!G75&lt;&gt;"",'3 Construction Scope'!G75,IF('3 Construction Scope'!I75&lt;&gt;"",'3 Construction Scope'!I75,""))</f>
        <v/>
      </c>
      <c r="F79" s="41"/>
      <c r="G79" s="83">
        <f>IF('3 Construction Scope'!Q75&lt;&gt;"",'3 Construction Scope'!Q75,"")</f>
        <v>0</v>
      </c>
      <c r="H79" s="1">
        <f t="shared" ref="H79:H114" si="7">Q79+R79</f>
        <v>0</v>
      </c>
      <c r="I79" s="90" t="str">
        <f t="shared" si="4"/>
        <v/>
      </c>
      <c r="J79" s="266"/>
      <c r="K79" s="266"/>
      <c r="L79" s="266"/>
      <c r="M79" s="266"/>
      <c r="N79" s="266"/>
      <c r="O79" s="49">
        <f>(J79*Backup!$I$4+K79*Backup!$I$5+L79*Backup!$I$6+M79*Backup!$I$7+N79*Backup!$I$8)/1000</f>
        <v>0</v>
      </c>
      <c r="P79" s="49">
        <f>J79*$H$5+K79*Backup!$I$5/1000*$H$6+L79*Backup!$I$6/1000*$H$7+M79*Backup!$I$7/1000*'4 Savings Analysis'!$H$8+'4 Savings Analysis'!N79*Backup!$I$8/1000*'4 Savings Analysis'!$H$9</f>
        <v>0</v>
      </c>
      <c r="Q79" s="49">
        <f t="shared" ref="Q79:Q114" si="8">(J79*$F$5)+(K79*$F$6)+(L79*$F$7)+(M79*$F$8)+(N79*$F$9)</f>
        <v>0</v>
      </c>
      <c r="R79" s="269"/>
      <c r="S79" s="270"/>
    </row>
    <row r="80" spans="2:19" x14ac:dyDescent="0.35">
      <c r="B80" s="39">
        <v>66</v>
      </c>
      <c r="C80" s="67" t="str">
        <f>IF('3 Construction Scope'!C76&lt;&gt;"",'3 Construction Scope'!C76,"")</f>
        <v/>
      </c>
      <c r="D80" s="67"/>
      <c r="E80" s="50" t="str">
        <f>IF('3 Construction Scope'!G76&lt;&gt;"",'3 Construction Scope'!G76,IF('3 Construction Scope'!I76&lt;&gt;"",'3 Construction Scope'!I76,""))</f>
        <v/>
      </c>
      <c r="F80" s="41"/>
      <c r="G80" s="83">
        <f>IF('3 Construction Scope'!Q76&lt;&gt;"",'3 Construction Scope'!Q76,"")</f>
        <v>0</v>
      </c>
      <c r="H80" s="1">
        <f t="shared" si="7"/>
        <v>0</v>
      </c>
      <c r="I80" s="90" t="str">
        <f t="shared" ref="I80:I113" si="9">IFERROR(G80/H80,"")</f>
        <v/>
      </c>
      <c r="J80" s="266"/>
      <c r="K80" s="266"/>
      <c r="L80" s="266"/>
      <c r="M80" s="266"/>
      <c r="N80" s="266"/>
      <c r="O80" s="49">
        <f>(J80*Backup!$I$4+K80*Backup!$I$5+L80*Backup!$I$6+M80*Backup!$I$7+N80*Backup!$I$8)/1000</f>
        <v>0</v>
      </c>
      <c r="P80" s="49">
        <f>J80*$H$5+K80*Backup!$I$5/1000*$H$6+L80*Backup!$I$6/1000*$H$7+M80*Backup!$I$7/1000*'4 Savings Analysis'!$H$8+'4 Savings Analysis'!N80*Backup!$I$8/1000*'4 Savings Analysis'!$H$9</f>
        <v>0</v>
      </c>
      <c r="Q80" s="49">
        <f t="shared" si="8"/>
        <v>0</v>
      </c>
      <c r="R80" s="269"/>
      <c r="S80" s="270"/>
    </row>
    <row r="81" spans="2:19" x14ac:dyDescent="0.35">
      <c r="B81" s="39">
        <v>67</v>
      </c>
      <c r="C81" s="67" t="str">
        <f>IF('3 Construction Scope'!C77&lt;&gt;"",'3 Construction Scope'!C77,"")</f>
        <v/>
      </c>
      <c r="D81" s="67"/>
      <c r="E81" s="50" t="str">
        <f>IF('3 Construction Scope'!G77&lt;&gt;"",'3 Construction Scope'!G77,IF('3 Construction Scope'!I77&lt;&gt;"",'3 Construction Scope'!I77,""))</f>
        <v/>
      </c>
      <c r="F81" s="41"/>
      <c r="G81" s="83">
        <f>IF('3 Construction Scope'!Q77&lt;&gt;"",'3 Construction Scope'!Q77,"")</f>
        <v>0</v>
      </c>
      <c r="H81" s="1">
        <f t="shared" si="7"/>
        <v>0</v>
      </c>
      <c r="I81" s="90" t="str">
        <f t="shared" si="9"/>
        <v/>
      </c>
      <c r="J81" s="266"/>
      <c r="K81" s="266"/>
      <c r="L81" s="266"/>
      <c r="M81" s="266"/>
      <c r="N81" s="266"/>
      <c r="O81" s="49">
        <f>(J81*Backup!$I$4+K81*Backup!$I$5+L81*Backup!$I$6+M81*Backup!$I$7+N81*Backup!$I$8)/1000</f>
        <v>0</v>
      </c>
      <c r="P81" s="49">
        <f>J81*$H$5+K81*Backup!$I$5/1000*$H$6+L81*Backup!$I$6/1000*$H$7+M81*Backup!$I$7/1000*'4 Savings Analysis'!$H$8+'4 Savings Analysis'!N81*Backup!$I$8/1000*'4 Savings Analysis'!$H$9</f>
        <v>0</v>
      </c>
      <c r="Q81" s="49">
        <f t="shared" si="8"/>
        <v>0</v>
      </c>
      <c r="R81" s="269"/>
      <c r="S81" s="270"/>
    </row>
    <row r="82" spans="2:19" x14ac:dyDescent="0.35">
      <c r="B82" s="39">
        <v>68</v>
      </c>
      <c r="C82" s="67" t="str">
        <f>IF('3 Construction Scope'!C78&lt;&gt;"",'3 Construction Scope'!C78,"")</f>
        <v/>
      </c>
      <c r="D82" s="67"/>
      <c r="E82" s="50" t="str">
        <f>IF('3 Construction Scope'!G78&lt;&gt;"",'3 Construction Scope'!G78,IF('3 Construction Scope'!I78&lt;&gt;"",'3 Construction Scope'!I78,""))</f>
        <v/>
      </c>
      <c r="F82" s="41"/>
      <c r="G82" s="83">
        <f>IF('3 Construction Scope'!Q78&lt;&gt;"",'3 Construction Scope'!Q78,"")</f>
        <v>0</v>
      </c>
      <c r="H82" s="1">
        <f t="shared" si="7"/>
        <v>0</v>
      </c>
      <c r="I82" s="90" t="str">
        <f t="shared" si="9"/>
        <v/>
      </c>
      <c r="J82" s="266"/>
      <c r="K82" s="266"/>
      <c r="L82" s="266"/>
      <c r="M82" s="266"/>
      <c r="N82" s="266"/>
      <c r="O82" s="49">
        <f>(J82*Backup!$I$4+K82*Backup!$I$5+L82*Backup!$I$6+M82*Backup!$I$7+N82*Backup!$I$8)/1000</f>
        <v>0</v>
      </c>
      <c r="P82" s="49">
        <f>J82*$H$5+K82*Backup!$I$5/1000*$H$6+L82*Backup!$I$6/1000*$H$7+M82*Backup!$I$7/1000*'4 Savings Analysis'!$H$8+'4 Savings Analysis'!N82*Backup!$I$8/1000*'4 Savings Analysis'!$H$9</f>
        <v>0</v>
      </c>
      <c r="Q82" s="49">
        <f t="shared" si="8"/>
        <v>0</v>
      </c>
      <c r="R82" s="269"/>
      <c r="S82" s="270"/>
    </row>
    <row r="83" spans="2:19" x14ac:dyDescent="0.35">
      <c r="B83" s="39">
        <v>69</v>
      </c>
      <c r="C83" s="67" t="str">
        <f>IF('3 Construction Scope'!C79&lt;&gt;"",'3 Construction Scope'!C79,"")</f>
        <v/>
      </c>
      <c r="D83" s="67"/>
      <c r="E83" s="50" t="str">
        <f>IF('3 Construction Scope'!G79&lt;&gt;"",'3 Construction Scope'!G79,IF('3 Construction Scope'!I79&lt;&gt;"",'3 Construction Scope'!I79,""))</f>
        <v/>
      </c>
      <c r="F83" s="41"/>
      <c r="G83" s="83">
        <f>IF('3 Construction Scope'!Q79&lt;&gt;"",'3 Construction Scope'!Q79,"")</f>
        <v>0</v>
      </c>
      <c r="H83" s="1">
        <f t="shared" si="7"/>
        <v>0</v>
      </c>
      <c r="I83" s="90" t="str">
        <f t="shared" si="9"/>
        <v/>
      </c>
      <c r="J83" s="266"/>
      <c r="K83" s="266"/>
      <c r="L83" s="266"/>
      <c r="M83" s="266"/>
      <c r="N83" s="266"/>
      <c r="O83" s="49">
        <f>(J83*Backup!$I$4+K83*Backup!$I$5+L83*Backup!$I$6+M83*Backup!$I$7+N83*Backup!$I$8)/1000</f>
        <v>0</v>
      </c>
      <c r="P83" s="49">
        <f>J83*$H$5+K83*Backup!$I$5/1000*$H$6+L83*Backup!$I$6/1000*$H$7+M83*Backup!$I$7/1000*'4 Savings Analysis'!$H$8+'4 Savings Analysis'!N83*Backup!$I$8/1000*'4 Savings Analysis'!$H$9</f>
        <v>0</v>
      </c>
      <c r="Q83" s="49">
        <f t="shared" si="8"/>
        <v>0</v>
      </c>
      <c r="R83" s="269"/>
      <c r="S83" s="270"/>
    </row>
    <row r="84" spans="2:19" x14ac:dyDescent="0.35">
      <c r="B84" s="39">
        <v>70</v>
      </c>
      <c r="C84" s="67" t="str">
        <f>IF('3 Construction Scope'!C80&lt;&gt;"",'3 Construction Scope'!C80,"")</f>
        <v/>
      </c>
      <c r="D84" s="67"/>
      <c r="E84" s="50" t="str">
        <f>IF('3 Construction Scope'!G80&lt;&gt;"",'3 Construction Scope'!G80,IF('3 Construction Scope'!I80&lt;&gt;"",'3 Construction Scope'!I80,""))</f>
        <v/>
      </c>
      <c r="F84" s="41"/>
      <c r="G84" s="83">
        <f>IF('3 Construction Scope'!Q80&lt;&gt;"",'3 Construction Scope'!Q80,"")</f>
        <v>0</v>
      </c>
      <c r="H84" s="1">
        <f t="shared" si="7"/>
        <v>0</v>
      </c>
      <c r="I84" s="90" t="str">
        <f t="shared" si="9"/>
        <v/>
      </c>
      <c r="J84" s="266"/>
      <c r="K84" s="266"/>
      <c r="L84" s="266"/>
      <c r="M84" s="266"/>
      <c r="N84" s="266"/>
      <c r="O84" s="49">
        <f>(J84*Backup!$I$4+K84*Backup!$I$5+L84*Backup!$I$6+M84*Backup!$I$7+N84*Backup!$I$8)/1000</f>
        <v>0</v>
      </c>
      <c r="P84" s="49">
        <f>J84*$H$5+K84*Backup!$I$5/1000*$H$6+L84*Backup!$I$6/1000*$H$7+M84*Backup!$I$7/1000*'4 Savings Analysis'!$H$8+'4 Savings Analysis'!N84*Backup!$I$8/1000*'4 Savings Analysis'!$H$9</f>
        <v>0</v>
      </c>
      <c r="Q84" s="49">
        <f t="shared" si="8"/>
        <v>0</v>
      </c>
      <c r="R84" s="269"/>
      <c r="S84" s="270"/>
    </row>
    <row r="85" spans="2:19" x14ac:dyDescent="0.35">
      <c r="B85" s="39">
        <v>71</v>
      </c>
      <c r="C85" s="67" t="str">
        <f>IF('3 Construction Scope'!C81&lt;&gt;"",'3 Construction Scope'!C81,"")</f>
        <v/>
      </c>
      <c r="D85" s="67"/>
      <c r="E85" s="50" t="str">
        <f>IF('3 Construction Scope'!G81&lt;&gt;"",'3 Construction Scope'!G81,IF('3 Construction Scope'!I81&lt;&gt;"",'3 Construction Scope'!I81,""))</f>
        <v/>
      </c>
      <c r="F85" s="41"/>
      <c r="G85" s="83">
        <f>IF('3 Construction Scope'!Q81&lt;&gt;"",'3 Construction Scope'!Q81,"")</f>
        <v>0</v>
      </c>
      <c r="H85" s="1">
        <f t="shared" si="7"/>
        <v>0</v>
      </c>
      <c r="I85" s="90" t="str">
        <f t="shared" si="9"/>
        <v/>
      </c>
      <c r="J85" s="266"/>
      <c r="K85" s="266"/>
      <c r="L85" s="266"/>
      <c r="M85" s="266"/>
      <c r="N85" s="266"/>
      <c r="O85" s="49">
        <f>(J85*Backup!$I$4+K85*Backup!$I$5+L85*Backup!$I$6+M85*Backup!$I$7+N85*Backup!$I$8)/1000</f>
        <v>0</v>
      </c>
      <c r="P85" s="49">
        <f>J85*$H$5+K85*Backup!$I$5/1000*$H$6+L85*Backup!$I$6/1000*$H$7+M85*Backup!$I$7/1000*'4 Savings Analysis'!$H$8+'4 Savings Analysis'!N85*Backup!$I$8/1000*'4 Savings Analysis'!$H$9</f>
        <v>0</v>
      </c>
      <c r="Q85" s="49">
        <f t="shared" si="8"/>
        <v>0</v>
      </c>
      <c r="R85" s="269"/>
      <c r="S85" s="270"/>
    </row>
    <row r="86" spans="2:19" x14ac:dyDescent="0.35">
      <c r="B86" s="39">
        <v>72</v>
      </c>
      <c r="C86" s="67" t="str">
        <f>IF('3 Construction Scope'!C82&lt;&gt;"",'3 Construction Scope'!C82,"")</f>
        <v/>
      </c>
      <c r="D86" s="67"/>
      <c r="E86" s="50" t="str">
        <f>IF('3 Construction Scope'!G82&lt;&gt;"",'3 Construction Scope'!G82,IF('3 Construction Scope'!I82&lt;&gt;"",'3 Construction Scope'!I82,""))</f>
        <v/>
      </c>
      <c r="F86" s="41"/>
      <c r="G86" s="83">
        <f>IF('3 Construction Scope'!Q82&lt;&gt;"",'3 Construction Scope'!Q82,"")</f>
        <v>0</v>
      </c>
      <c r="H86" s="1">
        <f t="shared" si="7"/>
        <v>0</v>
      </c>
      <c r="I86" s="90" t="str">
        <f t="shared" si="9"/>
        <v/>
      </c>
      <c r="J86" s="266"/>
      <c r="K86" s="266"/>
      <c r="L86" s="266"/>
      <c r="M86" s="266"/>
      <c r="N86" s="266"/>
      <c r="O86" s="49">
        <f>(J86*Backup!$I$4+K86*Backup!$I$5+L86*Backup!$I$6+M86*Backup!$I$7+N86*Backup!$I$8)/1000</f>
        <v>0</v>
      </c>
      <c r="P86" s="49">
        <f>J86*$H$5+K86*Backup!$I$5/1000*$H$6+L86*Backup!$I$6/1000*$H$7+M86*Backup!$I$7/1000*'4 Savings Analysis'!$H$8+'4 Savings Analysis'!N86*Backup!$I$8/1000*'4 Savings Analysis'!$H$9</f>
        <v>0</v>
      </c>
      <c r="Q86" s="49">
        <f t="shared" si="8"/>
        <v>0</v>
      </c>
      <c r="R86" s="269"/>
      <c r="S86" s="270"/>
    </row>
    <row r="87" spans="2:19" x14ac:dyDescent="0.35">
      <c r="B87" s="39">
        <v>73</v>
      </c>
      <c r="C87" s="67" t="str">
        <f>IF('3 Construction Scope'!C83&lt;&gt;"",'3 Construction Scope'!C83,"")</f>
        <v/>
      </c>
      <c r="D87" s="67"/>
      <c r="E87" s="50" t="str">
        <f>IF('3 Construction Scope'!G83&lt;&gt;"",'3 Construction Scope'!G83,IF('3 Construction Scope'!I83&lt;&gt;"",'3 Construction Scope'!I83,""))</f>
        <v/>
      </c>
      <c r="F87" s="41"/>
      <c r="G87" s="83">
        <f>IF('3 Construction Scope'!Q83&lt;&gt;"",'3 Construction Scope'!Q83,"")</f>
        <v>0</v>
      </c>
      <c r="H87" s="1">
        <f t="shared" si="7"/>
        <v>0</v>
      </c>
      <c r="I87" s="90" t="str">
        <f t="shared" si="9"/>
        <v/>
      </c>
      <c r="J87" s="266"/>
      <c r="K87" s="266"/>
      <c r="L87" s="266"/>
      <c r="M87" s="266"/>
      <c r="N87" s="266"/>
      <c r="O87" s="49">
        <f>(J87*Backup!$I$4+K87*Backup!$I$5+L87*Backup!$I$6+M87*Backup!$I$7+N87*Backup!$I$8)/1000</f>
        <v>0</v>
      </c>
      <c r="P87" s="49">
        <f>J87*$H$5+K87*Backup!$I$5/1000*$H$6+L87*Backup!$I$6/1000*$H$7+M87*Backup!$I$7/1000*'4 Savings Analysis'!$H$8+'4 Savings Analysis'!N87*Backup!$I$8/1000*'4 Savings Analysis'!$H$9</f>
        <v>0</v>
      </c>
      <c r="Q87" s="49">
        <f t="shared" si="8"/>
        <v>0</v>
      </c>
      <c r="R87" s="269"/>
      <c r="S87" s="270"/>
    </row>
    <row r="88" spans="2:19" x14ac:dyDescent="0.35">
      <c r="B88" s="39">
        <v>74</v>
      </c>
      <c r="C88" s="67" t="str">
        <f>IF('3 Construction Scope'!C84&lt;&gt;"",'3 Construction Scope'!C84,"")</f>
        <v/>
      </c>
      <c r="D88" s="67"/>
      <c r="E88" s="50" t="str">
        <f>IF('3 Construction Scope'!G84&lt;&gt;"",'3 Construction Scope'!G84,IF('3 Construction Scope'!I84&lt;&gt;"",'3 Construction Scope'!I84,""))</f>
        <v/>
      </c>
      <c r="F88" s="41"/>
      <c r="G88" s="83">
        <f>IF('3 Construction Scope'!Q84&lt;&gt;"",'3 Construction Scope'!Q84,"")</f>
        <v>0</v>
      </c>
      <c r="H88" s="1">
        <f t="shared" si="7"/>
        <v>0</v>
      </c>
      <c r="I88" s="90" t="str">
        <f t="shared" si="9"/>
        <v/>
      </c>
      <c r="J88" s="266"/>
      <c r="K88" s="266"/>
      <c r="L88" s="266"/>
      <c r="M88" s="266"/>
      <c r="N88" s="266"/>
      <c r="O88" s="49">
        <f>(J88*Backup!$I$4+K88*Backup!$I$5+L88*Backup!$I$6+M88*Backup!$I$7+N88*Backup!$I$8)/1000</f>
        <v>0</v>
      </c>
      <c r="P88" s="49">
        <f>J88*$H$5+K88*Backup!$I$5/1000*$H$6+L88*Backup!$I$6/1000*$H$7+M88*Backup!$I$7/1000*'4 Savings Analysis'!$H$8+'4 Savings Analysis'!N88*Backup!$I$8/1000*'4 Savings Analysis'!$H$9</f>
        <v>0</v>
      </c>
      <c r="Q88" s="49">
        <f t="shared" si="8"/>
        <v>0</v>
      </c>
      <c r="R88" s="269"/>
      <c r="S88" s="270"/>
    </row>
    <row r="89" spans="2:19" x14ac:dyDescent="0.35">
      <c r="B89" s="39">
        <v>75</v>
      </c>
      <c r="C89" s="67" t="str">
        <f>IF('3 Construction Scope'!C85&lt;&gt;"",'3 Construction Scope'!C85,"")</f>
        <v/>
      </c>
      <c r="D89" s="67"/>
      <c r="E89" s="50" t="str">
        <f>IF('3 Construction Scope'!G85&lt;&gt;"",'3 Construction Scope'!G85,IF('3 Construction Scope'!I85&lt;&gt;"",'3 Construction Scope'!I85,""))</f>
        <v/>
      </c>
      <c r="F89" s="41"/>
      <c r="G89" s="83">
        <f>IF('3 Construction Scope'!Q85&lt;&gt;"",'3 Construction Scope'!Q85,"")</f>
        <v>0</v>
      </c>
      <c r="H89" s="1">
        <f t="shared" si="7"/>
        <v>0</v>
      </c>
      <c r="I89" s="90" t="str">
        <f t="shared" si="9"/>
        <v/>
      </c>
      <c r="J89" s="266"/>
      <c r="K89" s="266"/>
      <c r="L89" s="266"/>
      <c r="M89" s="266"/>
      <c r="N89" s="266"/>
      <c r="O89" s="49">
        <f>(J89*Backup!$I$4+K89*Backup!$I$5+L89*Backup!$I$6+M89*Backup!$I$7+N89*Backup!$I$8)/1000</f>
        <v>0</v>
      </c>
      <c r="P89" s="49">
        <f>J89*$H$5+K89*Backup!$I$5/1000*$H$6+L89*Backup!$I$6/1000*$H$7+M89*Backup!$I$7/1000*'4 Savings Analysis'!$H$8+'4 Savings Analysis'!N89*Backup!$I$8/1000*'4 Savings Analysis'!$H$9</f>
        <v>0</v>
      </c>
      <c r="Q89" s="49">
        <f t="shared" si="8"/>
        <v>0</v>
      </c>
      <c r="R89" s="269"/>
      <c r="S89" s="270"/>
    </row>
    <row r="90" spans="2:19" x14ac:dyDescent="0.35">
      <c r="B90" s="39">
        <v>76</v>
      </c>
      <c r="C90" s="67" t="str">
        <f>IF('3 Construction Scope'!C86&lt;&gt;"",'3 Construction Scope'!C86,"")</f>
        <v/>
      </c>
      <c r="D90" s="67"/>
      <c r="E90" s="50" t="str">
        <f>IF('3 Construction Scope'!G86&lt;&gt;"",'3 Construction Scope'!G86,IF('3 Construction Scope'!I86&lt;&gt;"",'3 Construction Scope'!I86,""))</f>
        <v/>
      </c>
      <c r="F90" s="41"/>
      <c r="G90" s="83">
        <f>IF('3 Construction Scope'!Q86&lt;&gt;"",'3 Construction Scope'!Q86,"")</f>
        <v>0</v>
      </c>
      <c r="H90" s="1">
        <f t="shared" si="7"/>
        <v>0</v>
      </c>
      <c r="I90" s="90" t="str">
        <f t="shared" si="9"/>
        <v/>
      </c>
      <c r="J90" s="266"/>
      <c r="K90" s="266"/>
      <c r="L90" s="266"/>
      <c r="M90" s="266"/>
      <c r="N90" s="266"/>
      <c r="O90" s="49">
        <f>(J90*Backup!$I$4+K90*Backup!$I$5+L90*Backup!$I$6+M90*Backup!$I$7+N90*Backup!$I$8)/1000</f>
        <v>0</v>
      </c>
      <c r="P90" s="49">
        <f>J90*$H$5+K90*Backup!$I$5/1000*$H$6+L90*Backup!$I$6/1000*$H$7+M90*Backup!$I$7/1000*'4 Savings Analysis'!$H$8+'4 Savings Analysis'!N90*Backup!$I$8/1000*'4 Savings Analysis'!$H$9</f>
        <v>0</v>
      </c>
      <c r="Q90" s="49">
        <f t="shared" si="8"/>
        <v>0</v>
      </c>
      <c r="R90" s="269"/>
      <c r="S90" s="270"/>
    </row>
    <row r="91" spans="2:19" x14ac:dyDescent="0.35">
      <c r="B91" s="39">
        <v>77</v>
      </c>
      <c r="C91" s="67" t="str">
        <f>IF('3 Construction Scope'!C87&lt;&gt;"",'3 Construction Scope'!C87,"")</f>
        <v/>
      </c>
      <c r="D91" s="67"/>
      <c r="E91" s="50" t="str">
        <f>IF('3 Construction Scope'!G87&lt;&gt;"",'3 Construction Scope'!G87,IF('3 Construction Scope'!I87&lt;&gt;"",'3 Construction Scope'!I87,""))</f>
        <v/>
      </c>
      <c r="F91" s="41"/>
      <c r="G91" s="83">
        <f>IF('3 Construction Scope'!Q87&lt;&gt;"",'3 Construction Scope'!Q87,"")</f>
        <v>0</v>
      </c>
      <c r="H91" s="1">
        <f t="shared" si="7"/>
        <v>0</v>
      </c>
      <c r="I91" s="90" t="str">
        <f t="shared" si="9"/>
        <v/>
      </c>
      <c r="J91" s="266"/>
      <c r="K91" s="266"/>
      <c r="L91" s="266"/>
      <c r="M91" s="266"/>
      <c r="N91" s="266"/>
      <c r="O91" s="49">
        <f>(J91*Backup!$I$4+K91*Backup!$I$5+L91*Backup!$I$6+M91*Backup!$I$7+N91*Backup!$I$8)/1000</f>
        <v>0</v>
      </c>
      <c r="P91" s="49">
        <f>J91*$H$5+K91*Backup!$I$5/1000*$H$6+L91*Backup!$I$6/1000*$H$7+M91*Backup!$I$7/1000*'4 Savings Analysis'!$H$8+'4 Savings Analysis'!N91*Backup!$I$8/1000*'4 Savings Analysis'!$H$9</f>
        <v>0</v>
      </c>
      <c r="Q91" s="49">
        <f t="shared" si="8"/>
        <v>0</v>
      </c>
      <c r="R91" s="269"/>
      <c r="S91" s="270"/>
    </row>
    <row r="92" spans="2:19" x14ac:dyDescent="0.35">
      <c r="B92" s="39">
        <v>78</v>
      </c>
      <c r="C92" s="67" t="str">
        <f>IF('3 Construction Scope'!C88&lt;&gt;"",'3 Construction Scope'!C88,"")</f>
        <v/>
      </c>
      <c r="D92" s="67"/>
      <c r="E92" s="50" t="str">
        <f>IF('3 Construction Scope'!G88&lt;&gt;"",'3 Construction Scope'!G88,IF('3 Construction Scope'!I88&lt;&gt;"",'3 Construction Scope'!I88,""))</f>
        <v/>
      </c>
      <c r="F92" s="41"/>
      <c r="G92" s="83">
        <f>IF('3 Construction Scope'!Q88&lt;&gt;"",'3 Construction Scope'!Q88,"")</f>
        <v>0</v>
      </c>
      <c r="H92" s="1">
        <f t="shared" si="7"/>
        <v>0</v>
      </c>
      <c r="I92" s="90" t="str">
        <f t="shared" si="9"/>
        <v/>
      </c>
      <c r="J92" s="266"/>
      <c r="K92" s="266"/>
      <c r="L92" s="266"/>
      <c r="M92" s="266"/>
      <c r="N92" s="266"/>
      <c r="O92" s="49">
        <f>(J92*Backup!$I$4+K92*Backup!$I$5+L92*Backup!$I$6+M92*Backup!$I$7+N92*Backup!$I$8)/1000</f>
        <v>0</v>
      </c>
      <c r="P92" s="49">
        <f>J92*$H$5+K92*Backup!$I$5/1000*$H$6+L92*Backup!$I$6/1000*$H$7+M92*Backup!$I$7/1000*'4 Savings Analysis'!$H$8+'4 Savings Analysis'!N92*Backup!$I$8/1000*'4 Savings Analysis'!$H$9</f>
        <v>0</v>
      </c>
      <c r="Q92" s="49">
        <f t="shared" si="8"/>
        <v>0</v>
      </c>
      <c r="R92" s="269"/>
      <c r="S92" s="270"/>
    </row>
    <row r="93" spans="2:19" x14ac:dyDescent="0.35">
      <c r="B93" s="39">
        <v>79</v>
      </c>
      <c r="C93" s="67" t="str">
        <f>IF('3 Construction Scope'!C89&lt;&gt;"",'3 Construction Scope'!C89,"")</f>
        <v/>
      </c>
      <c r="D93" s="67"/>
      <c r="E93" s="50" t="str">
        <f>IF('3 Construction Scope'!G89&lt;&gt;"",'3 Construction Scope'!G89,IF('3 Construction Scope'!I89&lt;&gt;"",'3 Construction Scope'!I89,""))</f>
        <v/>
      </c>
      <c r="F93" s="41"/>
      <c r="G93" s="83">
        <f>IF('3 Construction Scope'!Q89&lt;&gt;"",'3 Construction Scope'!Q89,"")</f>
        <v>0</v>
      </c>
      <c r="H93" s="1">
        <f t="shared" si="7"/>
        <v>0</v>
      </c>
      <c r="I93" s="90" t="str">
        <f t="shared" si="9"/>
        <v/>
      </c>
      <c r="J93" s="266"/>
      <c r="K93" s="266"/>
      <c r="L93" s="266"/>
      <c r="M93" s="266"/>
      <c r="N93" s="266"/>
      <c r="O93" s="49">
        <f>(J93*Backup!$I$4+K93*Backup!$I$5+L93*Backup!$I$6+M93*Backup!$I$7+N93*Backup!$I$8)/1000</f>
        <v>0</v>
      </c>
      <c r="P93" s="49">
        <f>J93*$H$5+K93*Backup!$I$5/1000*$H$6+L93*Backup!$I$6/1000*$H$7+M93*Backup!$I$7/1000*'4 Savings Analysis'!$H$8+'4 Savings Analysis'!N93*Backup!$I$8/1000*'4 Savings Analysis'!$H$9</f>
        <v>0</v>
      </c>
      <c r="Q93" s="49">
        <f t="shared" si="8"/>
        <v>0</v>
      </c>
      <c r="R93" s="269"/>
      <c r="S93" s="270"/>
    </row>
    <row r="94" spans="2:19" x14ac:dyDescent="0.35">
      <c r="B94" s="39">
        <v>80</v>
      </c>
      <c r="C94" s="67" t="str">
        <f>IF('3 Construction Scope'!C90&lt;&gt;"",'3 Construction Scope'!C90,"")</f>
        <v/>
      </c>
      <c r="D94" s="67"/>
      <c r="E94" s="50" t="str">
        <f>IF('3 Construction Scope'!G90&lt;&gt;"",'3 Construction Scope'!G90,IF('3 Construction Scope'!I90&lt;&gt;"",'3 Construction Scope'!I90,""))</f>
        <v/>
      </c>
      <c r="F94" s="41"/>
      <c r="G94" s="83">
        <f>IF('3 Construction Scope'!Q90&lt;&gt;"",'3 Construction Scope'!Q90,"")</f>
        <v>0</v>
      </c>
      <c r="H94" s="1">
        <f t="shared" si="7"/>
        <v>0</v>
      </c>
      <c r="I94" s="90" t="str">
        <f t="shared" si="9"/>
        <v/>
      </c>
      <c r="J94" s="266"/>
      <c r="K94" s="266"/>
      <c r="L94" s="266"/>
      <c r="M94" s="266"/>
      <c r="N94" s="266"/>
      <c r="O94" s="49">
        <f>(J94*Backup!$I$4+K94*Backup!$I$5+L94*Backup!$I$6+M94*Backup!$I$7+N94*Backup!$I$8)/1000</f>
        <v>0</v>
      </c>
      <c r="P94" s="49">
        <f>J94*$H$5+K94*Backup!$I$5/1000*$H$6+L94*Backup!$I$6/1000*$H$7+M94*Backup!$I$7/1000*'4 Savings Analysis'!$H$8+'4 Savings Analysis'!N94*Backup!$I$8/1000*'4 Savings Analysis'!$H$9</f>
        <v>0</v>
      </c>
      <c r="Q94" s="49">
        <f t="shared" si="8"/>
        <v>0</v>
      </c>
      <c r="R94" s="269"/>
      <c r="S94" s="270"/>
    </row>
    <row r="95" spans="2:19" x14ac:dyDescent="0.35">
      <c r="B95" s="39">
        <v>81</v>
      </c>
      <c r="C95" s="67" t="str">
        <f>IF('3 Construction Scope'!C91&lt;&gt;"",'3 Construction Scope'!C91,"")</f>
        <v/>
      </c>
      <c r="D95" s="67"/>
      <c r="E95" s="50" t="str">
        <f>IF('3 Construction Scope'!G91&lt;&gt;"",'3 Construction Scope'!G91,IF('3 Construction Scope'!I91&lt;&gt;"",'3 Construction Scope'!I91,""))</f>
        <v/>
      </c>
      <c r="F95" s="41"/>
      <c r="G95" s="83">
        <f>IF('3 Construction Scope'!Q91&lt;&gt;"",'3 Construction Scope'!Q91,"")</f>
        <v>0</v>
      </c>
      <c r="H95" s="1">
        <f t="shared" si="7"/>
        <v>0</v>
      </c>
      <c r="I95" s="90" t="str">
        <f t="shared" si="9"/>
        <v/>
      </c>
      <c r="J95" s="266"/>
      <c r="K95" s="266"/>
      <c r="L95" s="266"/>
      <c r="M95" s="266"/>
      <c r="N95" s="266"/>
      <c r="O95" s="49">
        <f>(J95*Backup!$I$4+K95*Backup!$I$5+L95*Backup!$I$6+M95*Backup!$I$7+N95*Backup!$I$8)/1000</f>
        <v>0</v>
      </c>
      <c r="P95" s="49">
        <f>J95*$H$5+K95*Backup!$I$5/1000*$H$6+L95*Backup!$I$6/1000*$H$7+M95*Backup!$I$7/1000*'4 Savings Analysis'!$H$8+'4 Savings Analysis'!N95*Backup!$I$8/1000*'4 Savings Analysis'!$H$9</f>
        <v>0</v>
      </c>
      <c r="Q95" s="49">
        <f t="shared" si="8"/>
        <v>0</v>
      </c>
      <c r="R95" s="269"/>
      <c r="S95" s="270"/>
    </row>
    <row r="96" spans="2:19" x14ac:dyDescent="0.35">
      <c r="B96" s="39">
        <v>82</v>
      </c>
      <c r="C96" s="67" t="str">
        <f>IF('3 Construction Scope'!C92&lt;&gt;"",'3 Construction Scope'!C92,"")</f>
        <v/>
      </c>
      <c r="D96" s="67"/>
      <c r="E96" s="50" t="str">
        <f>IF('3 Construction Scope'!G92&lt;&gt;"",'3 Construction Scope'!G92,IF('3 Construction Scope'!I92&lt;&gt;"",'3 Construction Scope'!I92,""))</f>
        <v/>
      </c>
      <c r="F96" s="41"/>
      <c r="G96" s="83">
        <f>IF('3 Construction Scope'!Q92&lt;&gt;"",'3 Construction Scope'!Q92,"")</f>
        <v>0</v>
      </c>
      <c r="H96" s="1">
        <f t="shared" si="7"/>
        <v>0</v>
      </c>
      <c r="I96" s="90" t="str">
        <f t="shared" si="9"/>
        <v/>
      </c>
      <c r="J96" s="266"/>
      <c r="K96" s="266"/>
      <c r="L96" s="266"/>
      <c r="M96" s="266"/>
      <c r="N96" s="266"/>
      <c r="O96" s="49">
        <f>(J96*Backup!$I$4+K96*Backup!$I$5+L96*Backup!$I$6+M96*Backup!$I$7+N96*Backup!$I$8)/1000</f>
        <v>0</v>
      </c>
      <c r="P96" s="49">
        <f>J96*$H$5+K96*Backup!$I$5/1000*$H$6+L96*Backup!$I$6/1000*$H$7+M96*Backup!$I$7/1000*'4 Savings Analysis'!$H$8+'4 Savings Analysis'!N96*Backup!$I$8/1000*'4 Savings Analysis'!$H$9</f>
        <v>0</v>
      </c>
      <c r="Q96" s="49">
        <f t="shared" si="8"/>
        <v>0</v>
      </c>
      <c r="R96" s="269"/>
      <c r="S96" s="270"/>
    </row>
    <row r="97" spans="2:19" x14ac:dyDescent="0.35">
      <c r="B97" s="39">
        <v>83</v>
      </c>
      <c r="C97" s="67" t="str">
        <f>IF('3 Construction Scope'!C93&lt;&gt;"",'3 Construction Scope'!C93,"")</f>
        <v/>
      </c>
      <c r="D97" s="67"/>
      <c r="E97" s="50" t="str">
        <f>IF('3 Construction Scope'!G93&lt;&gt;"",'3 Construction Scope'!G93,IF('3 Construction Scope'!I93&lt;&gt;"",'3 Construction Scope'!I93,""))</f>
        <v/>
      </c>
      <c r="F97" s="41"/>
      <c r="G97" s="83">
        <f>IF('3 Construction Scope'!Q93&lt;&gt;"",'3 Construction Scope'!Q93,"")</f>
        <v>0</v>
      </c>
      <c r="H97" s="1">
        <f t="shared" si="7"/>
        <v>0</v>
      </c>
      <c r="I97" s="90" t="str">
        <f t="shared" si="9"/>
        <v/>
      </c>
      <c r="J97" s="266"/>
      <c r="K97" s="266"/>
      <c r="L97" s="266"/>
      <c r="M97" s="266"/>
      <c r="N97" s="266"/>
      <c r="O97" s="49">
        <f>(J97*Backup!$I$4+K97*Backup!$I$5+L97*Backup!$I$6+M97*Backup!$I$7+N97*Backup!$I$8)/1000</f>
        <v>0</v>
      </c>
      <c r="P97" s="49">
        <f>J97*$H$5+K97*Backup!$I$5/1000*$H$6+L97*Backup!$I$6/1000*$H$7+M97*Backup!$I$7/1000*'4 Savings Analysis'!$H$8+'4 Savings Analysis'!N97*Backup!$I$8/1000*'4 Savings Analysis'!$H$9</f>
        <v>0</v>
      </c>
      <c r="Q97" s="49">
        <f t="shared" si="8"/>
        <v>0</v>
      </c>
      <c r="R97" s="269"/>
      <c r="S97" s="270"/>
    </row>
    <row r="98" spans="2:19" x14ac:dyDescent="0.35">
      <c r="B98" s="39">
        <v>84</v>
      </c>
      <c r="C98" s="67" t="str">
        <f>IF('3 Construction Scope'!C94&lt;&gt;"",'3 Construction Scope'!C94,"")</f>
        <v/>
      </c>
      <c r="D98" s="67"/>
      <c r="E98" s="51" t="str">
        <f>IF('3 Construction Scope'!G94&lt;&gt;"",'3 Construction Scope'!G94,IF('3 Construction Scope'!I94&lt;&gt;"",'3 Construction Scope'!I94,""))</f>
        <v/>
      </c>
      <c r="F98" s="41"/>
      <c r="G98" s="83">
        <f>IF('3 Construction Scope'!Q94&lt;&gt;"",'3 Construction Scope'!Q94,"")</f>
        <v>0</v>
      </c>
      <c r="H98" s="1">
        <f t="shared" si="7"/>
        <v>0</v>
      </c>
      <c r="I98" s="90" t="str">
        <f t="shared" si="9"/>
        <v/>
      </c>
      <c r="J98" s="266"/>
      <c r="K98" s="266"/>
      <c r="L98" s="266"/>
      <c r="M98" s="266"/>
      <c r="N98" s="266"/>
      <c r="O98" s="49">
        <f>(J98*Backup!$I$4+K98*Backup!$I$5+L98*Backup!$I$6+M98*Backup!$I$7+N98*Backup!$I$8)/1000</f>
        <v>0</v>
      </c>
      <c r="P98" s="49">
        <f>J98*$H$5+K98*Backup!$I$5/1000*$H$6+L98*Backup!$I$6/1000*$H$7+M98*Backup!$I$7/1000*'4 Savings Analysis'!$H$8+'4 Savings Analysis'!N98*Backup!$I$8/1000*'4 Savings Analysis'!$H$9</f>
        <v>0</v>
      </c>
      <c r="Q98" s="49">
        <f t="shared" si="8"/>
        <v>0</v>
      </c>
      <c r="R98" s="269"/>
      <c r="S98" s="270"/>
    </row>
    <row r="99" spans="2:19" x14ac:dyDescent="0.35">
      <c r="B99" s="39">
        <v>85</v>
      </c>
      <c r="C99" s="67" t="str">
        <f>IF('3 Construction Scope'!C95&lt;&gt;"",'3 Construction Scope'!C95,"")</f>
        <v/>
      </c>
      <c r="D99" s="67"/>
      <c r="E99" s="50" t="str">
        <f>IF('3 Construction Scope'!G95&lt;&gt;"",'3 Construction Scope'!G95,IF('3 Construction Scope'!I95&lt;&gt;"",'3 Construction Scope'!I95,""))</f>
        <v/>
      </c>
      <c r="F99" s="41"/>
      <c r="G99" s="83">
        <f>IF('3 Construction Scope'!Q95&lt;&gt;"",'3 Construction Scope'!Q95,"")</f>
        <v>0</v>
      </c>
      <c r="H99" s="1">
        <f t="shared" si="7"/>
        <v>0</v>
      </c>
      <c r="I99" s="90" t="str">
        <f t="shared" si="9"/>
        <v/>
      </c>
      <c r="J99" s="266"/>
      <c r="K99" s="266"/>
      <c r="L99" s="266"/>
      <c r="M99" s="266"/>
      <c r="N99" s="266"/>
      <c r="O99" s="49">
        <f>(J99*Backup!$I$4+K99*Backup!$I$5+L99*Backup!$I$6+M99*Backup!$I$7+N99*Backup!$I$8)/1000</f>
        <v>0</v>
      </c>
      <c r="P99" s="49">
        <f>J99*$H$5+K99*Backup!$I$5/1000*$H$6+L99*Backup!$I$6/1000*$H$7+M99*Backup!$I$7/1000*'4 Savings Analysis'!$H$8+'4 Savings Analysis'!N99*Backup!$I$8/1000*'4 Savings Analysis'!$H$9</f>
        <v>0</v>
      </c>
      <c r="Q99" s="49">
        <f t="shared" si="8"/>
        <v>0</v>
      </c>
      <c r="R99" s="269"/>
      <c r="S99" s="270"/>
    </row>
    <row r="100" spans="2:19" x14ac:dyDescent="0.35">
      <c r="B100" s="39">
        <v>86</v>
      </c>
      <c r="C100" s="67" t="str">
        <f>IF('3 Construction Scope'!C96&lt;&gt;"",'3 Construction Scope'!C96,"")</f>
        <v/>
      </c>
      <c r="D100" s="67"/>
      <c r="E100" s="50" t="str">
        <f>IF('3 Construction Scope'!G96&lt;&gt;"",'3 Construction Scope'!G96,IF('3 Construction Scope'!I96&lt;&gt;"",'3 Construction Scope'!I96,""))</f>
        <v/>
      </c>
      <c r="F100" s="41"/>
      <c r="G100" s="83">
        <f>IF('3 Construction Scope'!Q96&lt;&gt;"",'3 Construction Scope'!Q96,"")</f>
        <v>0</v>
      </c>
      <c r="H100" s="1">
        <f t="shared" si="7"/>
        <v>0</v>
      </c>
      <c r="I100" s="90" t="str">
        <f t="shared" si="9"/>
        <v/>
      </c>
      <c r="J100" s="266"/>
      <c r="K100" s="266"/>
      <c r="L100" s="266"/>
      <c r="M100" s="266"/>
      <c r="N100" s="266"/>
      <c r="O100" s="49">
        <f>(J100*Backup!$I$4+K100*Backup!$I$5+L100*Backup!$I$6+M100*Backup!$I$7+N100*Backup!$I$8)/1000</f>
        <v>0</v>
      </c>
      <c r="P100" s="49">
        <f>J100*$H$5+K100*Backup!$I$5/1000*$H$6+L100*Backup!$I$6/1000*$H$7+M100*Backup!$I$7/1000*'4 Savings Analysis'!$H$8+'4 Savings Analysis'!N100*Backup!$I$8/1000*'4 Savings Analysis'!$H$9</f>
        <v>0</v>
      </c>
      <c r="Q100" s="49">
        <f t="shared" si="8"/>
        <v>0</v>
      </c>
      <c r="R100" s="269"/>
      <c r="S100" s="270"/>
    </row>
    <row r="101" spans="2:19" x14ac:dyDescent="0.35">
      <c r="B101" s="39">
        <v>87</v>
      </c>
      <c r="C101" s="67" t="str">
        <f>IF('3 Construction Scope'!C97&lt;&gt;"",'3 Construction Scope'!C97,"")</f>
        <v/>
      </c>
      <c r="D101" s="67"/>
      <c r="E101" s="50" t="str">
        <f>IF('3 Construction Scope'!G97&lt;&gt;"",'3 Construction Scope'!G97,IF('3 Construction Scope'!I97&lt;&gt;"",'3 Construction Scope'!I97,""))</f>
        <v/>
      </c>
      <c r="F101" s="41"/>
      <c r="G101" s="83">
        <f>IF('3 Construction Scope'!Q97&lt;&gt;"",'3 Construction Scope'!Q97,"")</f>
        <v>0</v>
      </c>
      <c r="H101" s="1">
        <f t="shared" si="7"/>
        <v>0</v>
      </c>
      <c r="I101" s="90" t="str">
        <f t="shared" si="9"/>
        <v/>
      </c>
      <c r="J101" s="266"/>
      <c r="K101" s="266"/>
      <c r="L101" s="266"/>
      <c r="M101" s="266"/>
      <c r="N101" s="266"/>
      <c r="O101" s="49">
        <f>(J101*Backup!$I$4+K101*Backup!$I$5+L101*Backup!$I$6+M101*Backup!$I$7+N101*Backup!$I$8)/1000</f>
        <v>0</v>
      </c>
      <c r="P101" s="49">
        <f>J101*$H$5+K101*Backup!$I$5/1000*$H$6+L101*Backup!$I$6/1000*$H$7+M101*Backup!$I$7/1000*'4 Savings Analysis'!$H$8+'4 Savings Analysis'!N101*Backup!$I$8/1000*'4 Savings Analysis'!$H$9</f>
        <v>0</v>
      </c>
      <c r="Q101" s="49">
        <f t="shared" si="8"/>
        <v>0</v>
      </c>
      <c r="R101" s="269"/>
      <c r="S101" s="270"/>
    </row>
    <row r="102" spans="2:19" x14ac:dyDescent="0.35">
      <c r="B102" s="39">
        <v>88</v>
      </c>
      <c r="C102" s="67" t="str">
        <f>IF('3 Construction Scope'!C98&lt;&gt;"",'3 Construction Scope'!C98,"")</f>
        <v/>
      </c>
      <c r="D102" s="67"/>
      <c r="E102" s="50" t="str">
        <f>IF('3 Construction Scope'!G98&lt;&gt;"",'3 Construction Scope'!G98,IF('3 Construction Scope'!I98&lt;&gt;"",'3 Construction Scope'!I98,""))</f>
        <v/>
      </c>
      <c r="F102" s="41"/>
      <c r="G102" s="83">
        <f>IF('3 Construction Scope'!Q98&lt;&gt;"",'3 Construction Scope'!Q98,"")</f>
        <v>0</v>
      </c>
      <c r="H102" s="1">
        <f t="shared" si="7"/>
        <v>0</v>
      </c>
      <c r="I102" s="90" t="str">
        <f t="shared" si="9"/>
        <v/>
      </c>
      <c r="J102" s="266"/>
      <c r="K102" s="266"/>
      <c r="L102" s="266"/>
      <c r="M102" s="266"/>
      <c r="N102" s="266"/>
      <c r="O102" s="49">
        <f>(J102*Backup!$I$4+K102*Backup!$I$5+L102*Backup!$I$6+M102*Backup!$I$7+N102*Backup!$I$8)/1000</f>
        <v>0</v>
      </c>
      <c r="P102" s="49">
        <f>J102*$H$5+K102*Backup!$I$5/1000*$H$6+L102*Backup!$I$6/1000*$H$7+M102*Backup!$I$7/1000*'4 Savings Analysis'!$H$8+'4 Savings Analysis'!N102*Backup!$I$8/1000*'4 Savings Analysis'!$H$9</f>
        <v>0</v>
      </c>
      <c r="Q102" s="49">
        <f t="shared" si="8"/>
        <v>0</v>
      </c>
      <c r="R102" s="269"/>
      <c r="S102" s="270"/>
    </row>
    <row r="103" spans="2:19" x14ac:dyDescent="0.35">
      <c r="B103" s="39">
        <v>89</v>
      </c>
      <c r="C103" s="67" t="str">
        <f>IF('3 Construction Scope'!C99&lt;&gt;"",'3 Construction Scope'!C99,"")</f>
        <v/>
      </c>
      <c r="D103" s="67"/>
      <c r="E103" s="50" t="str">
        <f>IF('3 Construction Scope'!G99&lt;&gt;"",'3 Construction Scope'!G99,IF('3 Construction Scope'!I99&lt;&gt;"",'3 Construction Scope'!I99,""))</f>
        <v/>
      </c>
      <c r="F103" s="41"/>
      <c r="G103" s="83">
        <f>IF('3 Construction Scope'!Q99&lt;&gt;"",'3 Construction Scope'!Q99,"")</f>
        <v>0</v>
      </c>
      <c r="H103" s="1">
        <f t="shared" si="7"/>
        <v>0</v>
      </c>
      <c r="I103" s="90" t="str">
        <f t="shared" si="9"/>
        <v/>
      </c>
      <c r="J103" s="266"/>
      <c r="K103" s="266"/>
      <c r="L103" s="266"/>
      <c r="M103" s="266"/>
      <c r="N103" s="266"/>
      <c r="O103" s="49">
        <f>(J103*Backup!$I$4+K103*Backup!$I$5+L103*Backup!$I$6+M103*Backup!$I$7+N103*Backup!$I$8)/1000</f>
        <v>0</v>
      </c>
      <c r="P103" s="49">
        <f>J103*$H$5+K103*Backup!$I$5/1000*$H$6+L103*Backup!$I$6/1000*$H$7+M103*Backup!$I$7/1000*'4 Savings Analysis'!$H$8+'4 Savings Analysis'!N103*Backup!$I$8/1000*'4 Savings Analysis'!$H$9</f>
        <v>0</v>
      </c>
      <c r="Q103" s="49">
        <f t="shared" si="8"/>
        <v>0</v>
      </c>
      <c r="R103" s="269"/>
      <c r="S103" s="270"/>
    </row>
    <row r="104" spans="2:19" x14ac:dyDescent="0.35">
      <c r="B104" s="39">
        <v>90</v>
      </c>
      <c r="C104" s="67" t="str">
        <f>IF('3 Construction Scope'!C100&lt;&gt;"",'3 Construction Scope'!C100,"")</f>
        <v/>
      </c>
      <c r="D104" s="67"/>
      <c r="E104" s="50" t="str">
        <f>IF('3 Construction Scope'!G100&lt;&gt;"",'3 Construction Scope'!G100,IF('3 Construction Scope'!I100&lt;&gt;"",'3 Construction Scope'!I100,""))</f>
        <v/>
      </c>
      <c r="F104" s="41"/>
      <c r="G104" s="83">
        <f>IF('3 Construction Scope'!Q100&lt;&gt;"",'3 Construction Scope'!Q100,"")</f>
        <v>0</v>
      </c>
      <c r="H104" s="1">
        <f t="shared" si="7"/>
        <v>0</v>
      </c>
      <c r="I104" s="90" t="str">
        <f t="shared" si="9"/>
        <v/>
      </c>
      <c r="J104" s="266"/>
      <c r="K104" s="266"/>
      <c r="L104" s="266"/>
      <c r="M104" s="266"/>
      <c r="N104" s="266"/>
      <c r="O104" s="49">
        <f>(J104*Backup!$I$4+K104*Backup!$I$5+L104*Backup!$I$6+M104*Backup!$I$7+N104*Backup!$I$8)/1000</f>
        <v>0</v>
      </c>
      <c r="P104" s="49">
        <f>J104*$H$5+K104*Backup!$I$5/1000*$H$6+L104*Backup!$I$6/1000*$H$7+M104*Backup!$I$7/1000*'4 Savings Analysis'!$H$8+'4 Savings Analysis'!N104*Backup!$I$8/1000*'4 Savings Analysis'!$H$9</f>
        <v>0</v>
      </c>
      <c r="Q104" s="49">
        <f t="shared" si="8"/>
        <v>0</v>
      </c>
      <c r="R104" s="269"/>
      <c r="S104" s="270"/>
    </row>
    <row r="105" spans="2:19" x14ac:dyDescent="0.35">
      <c r="B105" s="39">
        <v>91</v>
      </c>
      <c r="C105" s="67" t="str">
        <f>IF('3 Construction Scope'!C101&lt;&gt;"",'3 Construction Scope'!C101,"")</f>
        <v/>
      </c>
      <c r="D105" s="67"/>
      <c r="E105" s="50" t="str">
        <f>IF('3 Construction Scope'!G101&lt;&gt;"",'3 Construction Scope'!G101,IF('3 Construction Scope'!I101&lt;&gt;"",'3 Construction Scope'!I101,""))</f>
        <v/>
      </c>
      <c r="F105" s="41"/>
      <c r="G105" s="83">
        <f>IF('3 Construction Scope'!Q101&lt;&gt;"",'3 Construction Scope'!Q101,"")</f>
        <v>0</v>
      </c>
      <c r="H105" s="1">
        <f t="shared" si="7"/>
        <v>0</v>
      </c>
      <c r="I105" s="90" t="str">
        <f t="shared" si="9"/>
        <v/>
      </c>
      <c r="J105" s="266"/>
      <c r="K105" s="266"/>
      <c r="L105" s="266"/>
      <c r="M105" s="266"/>
      <c r="N105" s="266"/>
      <c r="O105" s="49">
        <f>(J105*Backup!$I$4+K105*Backup!$I$5+L105*Backup!$I$6+M105*Backup!$I$7+N105*Backup!$I$8)/1000</f>
        <v>0</v>
      </c>
      <c r="P105" s="49">
        <f>J105*$H$5+K105*Backup!$I$5/1000*$H$6+L105*Backup!$I$6/1000*$H$7+M105*Backup!$I$7/1000*'4 Savings Analysis'!$H$8+'4 Savings Analysis'!N105*Backup!$I$8/1000*'4 Savings Analysis'!$H$9</f>
        <v>0</v>
      </c>
      <c r="Q105" s="49">
        <f t="shared" si="8"/>
        <v>0</v>
      </c>
      <c r="R105" s="269"/>
      <c r="S105" s="270"/>
    </row>
    <row r="106" spans="2:19" x14ac:dyDescent="0.35">
      <c r="B106" s="39">
        <v>92</v>
      </c>
      <c r="C106" s="67" t="str">
        <f>IF('3 Construction Scope'!C102&lt;&gt;"",'3 Construction Scope'!C102,"")</f>
        <v/>
      </c>
      <c r="D106" s="67"/>
      <c r="E106" s="50" t="str">
        <f>IF('3 Construction Scope'!G102&lt;&gt;"",'3 Construction Scope'!G102,IF('3 Construction Scope'!I102&lt;&gt;"",'3 Construction Scope'!I102,""))</f>
        <v/>
      </c>
      <c r="F106" s="41"/>
      <c r="G106" s="83">
        <f>IF('3 Construction Scope'!Q102&lt;&gt;"",'3 Construction Scope'!Q102,"")</f>
        <v>0</v>
      </c>
      <c r="H106" s="1">
        <f t="shared" si="7"/>
        <v>0</v>
      </c>
      <c r="I106" s="90" t="str">
        <f t="shared" si="9"/>
        <v/>
      </c>
      <c r="J106" s="266"/>
      <c r="K106" s="266"/>
      <c r="L106" s="266"/>
      <c r="M106" s="266"/>
      <c r="N106" s="266"/>
      <c r="O106" s="49">
        <f>(J106*Backup!$I$4+K106*Backup!$I$5+L106*Backup!$I$6+M106*Backup!$I$7+N106*Backup!$I$8)/1000</f>
        <v>0</v>
      </c>
      <c r="P106" s="49">
        <f>J106*$H$5+K106*Backup!$I$5/1000*$H$6+L106*Backup!$I$6/1000*$H$7+M106*Backup!$I$7/1000*'4 Savings Analysis'!$H$8+'4 Savings Analysis'!N106*Backup!$I$8/1000*'4 Savings Analysis'!$H$9</f>
        <v>0</v>
      </c>
      <c r="Q106" s="49">
        <f t="shared" si="8"/>
        <v>0</v>
      </c>
      <c r="R106" s="269"/>
      <c r="S106" s="270"/>
    </row>
    <row r="107" spans="2:19" x14ac:dyDescent="0.35">
      <c r="B107" s="39">
        <v>93</v>
      </c>
      <c r="C107" s="67" t="str">
        <f>IF('3 Construction Scope'!C103&lt;&gt;"",'3 Construction Scope'!C103,"")</f>
        <v/>
      </c>
      <c r="D107" s="67"/>
      <c r="E107" s="50" t="str">
        <f>IF('3 Construction Scope'!G103&lt;&gt;"",'3 Construction Scope'!G103,IF('3 Construction Scope'!I103&lt;&gt;"",'3 Construction Scope'!I103,""))</f>
        <v/>
      </c>
      <c r="F107" s="41"/>
      <c r="G107" s="83">
        <f>IF('3 Construction Scope'!Q103&lt;&gt;"",'3 Construction Scope'!Q103,"")</f>
        <v>0</v>
      </c>
      <c r="H107" s="1">
        <f t="shared" si="7"/>
        <v>0</v>
      </c>
      <c r="I107" s="90" t="str">
        <f t="shared" si="9"/>
        <v/>
      </c>
      <c r="J107" s="266"/>
      <c r="K107" s="266"/>
      <c r="L107" s="266"/>
      <c r="M107" s="266"/>
      <c r="N107" s="266"/>
      <c r="O107" s="49">
        <f>(J107*Backup!$I$4+K107*Backup!$I$5+L107*Backup!$I$6+M107*Backup!$I$7+N107*Backup!$I$8)/1000</f>
        <v>0</v>
      </c>
      <c r="P107" s="49">
        <f>J107*$H$5+K107*Backup!$I$5/1000*$H$6+L107*Backup!$I$6/1000*$H$7+M107*Backup!$I$7/1000*'4 Savings Analysis'!$H$8+'4 Savings Analysis'!N107*Backup!$I$8/1000*'4 Savings Analysis'!$H$9</f>
        <v>0</v>
      </c>
      <c r="Q107" s="49">
        <f t="shared" si="8"/>
        <v>0</v>
      </c>
      <c r="R107" s="269"/>
      <c r="S107" s="270"/>
    </row>
    <row r="108" spans="2:19" x14ac:dyDescent="0.35">
      <c r="B108" s="39">
        <v>94</v>
      </c>
      <c r="C108" s="67" t="str">
        <f>IF('3 Construction Scope'!C104&lt;&gt;"",'3 Construction Scope'!C104,"")</f>
        <v/>
      </c>
      <c r="D108" s="67"/>
      <c r="E108" s="50" t="str">
        <f>IF('3 Construction Scope'!G104&lt;&gt;"",'3 Construction Scope'!G104,IF('3 Construction Scope'!I104&lt;&gt;"",'3 Construction Scope'!I104,""))</f>
        <v/>
      </c>
      <c r="F108" s="41"/>
      <c r="G108" s="83">
        <f>IF('3 Construction Scope'!Q104&lt;&gt;"",'3 Construction Scope'!Q104,"")</f>
        <v>0</v>
      </c>
      <c r="H108" s="1">
        <f t="shared" si="7"/>
        <v>0</v>
      </c>
      <c r="I108" s="90" t="str">
        <f t="shared" si="9"/>
        <v/>
      </c>
      <c r="J108" s="266"/>
      <c r="K108" s="266"/>
      <c r="L108" s="266"/>
      <c r="M108" s="266"/>
      <c r="N108" s="266"/>
      <c r="O108" s="49">
        <f>(J108*Backup!$I$4+K108*Backup!$I$5+L108*Backup!$I$6+M108*Backup!$I$7+N108*Backup!$I$8)/1000</f>
        <v>0</v>
      </c>
      <c r="P108" s="49">
        <f>J108*$H$5+K108*Backup!$I$5/1000*$H$6+L108*Backup!$I$6/1000*$H$7+M108*Backup!$I$7/1000*'4 Savings Analysis'!$H$8+'4 Savings Analysis'!N108*Backup!$I$8/1000*'4 Savings Analysis'!$H$9</f>
        <v>0</v>
      </c>
      <c r="Q108" s="49">
        <f t="shared" si="8"/>
        <v>0</v>
      </c>
      <c r="R108" s="269"/>
      <c r="S108" s="270"/>
    </row>
    <row r="109" spans="2:19" x14ac:dyDescent="0.35">
      <c r="B109" s="39">
        <v>95</v>
      </c>
      <c r="C109" s="67" t="str">
        <f>IF('3 Construction Scope'!C105&lt;&gt;"",'3 Construction Scope'!C105,"")</f>
        <v/>
      </c>
      <c r="D109" s="67"/>
      <c r="E109" s="50" t="str">
        <f>IF('3 Construction Scope'!G105&lt;&gt;"",'3 Construction Scope'!G105,IF('3 Construction Scope'!I105&lt;&gt;"",'3 Construction Scope'!I105,""))</f>
        <v/>
      </c>
      <c r="F109" s="41"/>
      <c r="G109" s="83">
        <f>IF('3 Construction Scope'!Q105&lt;&gt;"",'3 Construction Scope'!Q105,"")</f>
        <v>0</v>
      </c>
      <c r="H109" s="1">
        <f t="shared" si="7"/>
        <v>0</v>
      </c>
      <c r="I109" s="90" t="str">
        <f t="shared" si="9"/>
        <v/>
      </c>
      <c r="J109" s="266"/>
      <c r="K109" s="266"/>
      <c r="L109" s="266"/>
      <c r="M109" s="266"/>
      <c r="N109" s="266"/>
      <c r="O109" s="49">
        <f>(J109*Backup!$I$4+K109*Backup!$I$5+L109*Backup!$I$6+M109*Backup!$I$7+N109*Backup!$I$8)/1000</f>
        <v>0</v>
      </c>
      <c r="P109" s="49">
        <f>J109*$H$5+K109*Backup!$I$5/1000*$H$6+L109*Backup!$I$6/1000*$H$7+M109*Backup!$I$7/1000*'4 Savings Analysis'!$H$8+'4 Savings Analysis'!N109*Backup!$I$8/1000*'4 Savings Analysis'!$H$9</f>
        <v>0</v>
      </c>
      <c r="Q109" s="49">
        <f t="shared" si="8"/>
        <v>0</v>
      </c>
      <c r="R109" s="269"/>
      <c r="S109" s="270"/>
    </row>
    <row r="110" spans="2:19" x14ac:dyDescent="0.35">
      <c r="B110" s="39">
        <v>96</v>
      </c>
      <c r="C110" s="67" t="str">
        <f>IF('3 Construction Scope'!C106&lt;&gt;"",'3 Construction Scope'!C106,"")</f>
        <v/>
      </c>
      <c r="D110" s="67"/>
      <c r="E110" s="50" t="str">
        <f>IF('3 Construction Scope'!G106&lt;&gt;"",'3 Construction Scope'!G106,IF('3 Construction Scope'!I106&lt;&gt;"",'3 Construction Scope'!I106,""))</f>
        <v/>
      </c>
      <c r="F110" s="41"/>
      <c r="G110" s="83">
        <f>IF('3 Construction Scope'!Q106&lt;&gt;"",'3 Construction Scope'!Q106,"")</f>
        <v>0</v>
      </c>
      <c r="H110" s="1">
        <f t="shared" si="7"/>
        <v>0</v>
      </c>
      <c r="I110" s="90" t="str">
        <f t="shared" si="9"/>
        <v/>
      </c>
      <c r="J110" s="266"/>
      <c r="K110" s="266"/>
      <c r="L110" s="266"/>
      <c r="M110" s="266"/>
      <c r="N110" s="266"/>
      <c r="O110" s="49">
        <f>(J110*Backup!$I$4+K110*Backup!$I$5+L110*Backup!$I$6+M110*Backup!$I$7+N110*Backup!$I$8)/1000</f>
        <v>0</v>
      </c>
      <c r="P110" s="49">
        <f>J110*$H$5+K110*Backup!$I$5/1000*$H$6+L110*Backup!$I$6/1000*$H$7+M110*Backup!$I$7/1000*'4 Savings Analysis'!$H$8+'4 Savings Analysis'!N110*Backup!$I$8/1000*'4 Savings Analysis'!$H$9</f>
        <v>0</v>
      </c>
      <c r="Q110" s="49">
        <f t="shared" si="8"/>
        <v>0</v>
      </c>
      <c r="R110" s="269"/>
      <c r="S110" s="270"/>
    </row>
    <row r="111" spans="2:19" x14ac:dyDescent="0.35">
      <c r="B111" s="39">
        <v>97</v>
      </c>
      <c r="C111" s="67" t="str">
        <f>IF('3 Construction Scope'!C107&lt;&gt;"",'3 Construction Scope'!C107,"")</f>
        <v/>
      </c>
      <c r="D111" s="67"/>
      <c r="E111" s="50" t="str">
        <f>IF('3 Construction Scope'!G107&lt;&gt;"",'3 Construction Scope'!G107,IF('3 Construction Scope'!I107&lt;&gt;"",'3 Construction Scope'!I107,""))</f>
        <v/>
      </c>
      <c r="F111" s="41"/>
      <c r="G111" s="83">
        <f>IF('3 Construction Scope'!Q107&lt;&gt;"",'3 Construction Scope'!Q107,"")</f>
        <v>0</v>
      </c>
      <c r="H111" s="1">
        <f t="shared" si="7"/>
        <v>0</v>
      </c>
      <c r="I111" s="90" t="str">
        <f t="shared" si="9"/>
        <v/>
      </c>
      <c r="J111" s="266"/>
      <c r="K111" s="266"/>
      <c r="L111" s="266"/>
      <c r="M111" s="266"/>
      <c r="N111" s="266"/>
      <c r="O111" s="49">
        <f>(J111*Backup!$I$4+K111*Backup!$I$5+L111*Backup!$I$6+M111*Backup!$I$7+N111*Backup!$I$8)/1000</f>
        <v>0</v>
      </c>
      <c r="P111" s="49">
        <f>J111*$H$5+K111*Backup!$I$5/1000*$H$6+L111*Backup!$I$6/1000*$H$7+M111*Backup!$I$7/1000*'4 Savings Analysis'!$H$8+'4 Savings Analysis'!N111*Backup!$I$8/1000*'4 Savings Analysis'!$H$9</f>
        <v>0</v>
      </c>
      <c r="Q111" s="49">
        <f t="shared" si="8"/>
        <v>0</v>
      </c>
      <c r="R111" s="269"/>
      <c r="S111" s="270"/>
    </row>
    <row r="112" spans="2:19" x14ac:dyDescent="0.35">
      <c r="B112" s="39">
        <v>98</v>
      </c>
      <c r="C112" s="67" t="str">
        <f>IF('3 Construction Scope'!C108&lt;&gt;"",'3 Construction Scope'!C108,"")</f>
        <v/>
      </c>
      <c r="D112" s="67"/>
      <c r="E112" s="50" t="str">
        <f>IF('3 Construction Scope'!G108&lt;&gt;"",'3 Construction Scope'!G108,IF('3 Construction Scope'!I108&lt;&gt;"",'3 Construction Scope'!I108,""))</f>
        <v/>
      </c>
      <c r="F112" s="41"/>
      <c r="G112" s="83">
        <f>IF('3 Construction Scope'!Q108&lt;&gt;"",'3 Construction Scope'!Q108,"")</f>
        <v>0</v>
      </c>
      <c r="H112" s="1">
        <f t="shared" si="7"/>
        <v>0</v>
      </c>
      <c r="I112" s="90" t="str">
        <f t="shared" si="9"/>
        <v/>
      </c>
      <c r="J112" s="266"/>
      <c r="K112" s="266"/>
      <c r="L112" s="266"/>
      <c r="M112" s="266"/>
      <c r="N112" s="266"/>
      <c r="O112" s="49">
        <f>(J112*Backup!$I$4+K112*Backup!$I$5+L112*Backup!$I$6+M112*Backup!$I$7+N112*Backup!$I$8)/1000</f>
        <v>0</v>
      </c>
      <c r="P112" s="49">
        <f>J112*$H$5+K112*Backup!$I$5/1000*$H$6+L112*Backup!$I$6/1000*$H$7+M112*Backup!$I$7/1000*'4 Savings Analysis'!$H$8+'4 Savings Analysis'!N112*Backup!$I$8/1000*'4 Savings Analysis'!$H$9</f>
        <v>0</v>
      </c>
      <c r="Q112" s="49">
        <f t="shared" si="8"/>
        <v>0</v>
      </c>
      <c r="R112" s="269"/>
      <c r="S112" s="270"/>
    </row>
    <row r="113" spans="2:19" x14ac:dyDescent="0.35">
      <c r="B113" s="39">
        <v>99</v>
      </c>
      <c r="C113" s="67" t="str">
        <f>IF('3 Construction Scope'!C109&lt;&gt;"",'3 Construction Scope'!C109,"")</f>
        <v/>
      </c>
      <c r="D113" s="67"/>
      <c r="E113" s="50" t="str">
        <f>IF('3 Construction Scope'!G109&lt;&gt;"",'3 Construction Scope'!G109,IF('3 Construction Scope'!I109&lt;&gt;"",'3 Construction Scope'!I109,""))</f>
        <v/>
      </c>
      <c r="F113" s="41"/>
      <c r="G113" s="83">
        <f>IF('3 Construction Scope'!Q109&lt;&gt;"",'3 Construction Scope'!Q109,"")</f>
        <v>0</v>
      </c>
      <c r="H113" s="1">
        <f t="shared" si="7"/>
        <v>0</v>
      </c>
      <c r="I113" s="90" t="str">
        <f t="shared" si="9"/>
        <v/>
      </c>
      <c r="J113" s="266"/>
      <c r="K113" s="266"/>
      <c r="L113" s="266"/>
      <c r="M113" s="266"/>
      <c r="N113" s="266"/>
      <c r="O113" s="49">
        <f>(J113*Backup!$I$4+K113*Backup!$I$5+L113*Backup!$I$6+M113*Backup!$I$7+N113*Backup!$I$8)/1000</f>
        <v>0</v>
      </c>
      <c r="P113" s="49">
        <f>J113*$H$5+K113*Backup!$I$5/1000*$H$6+L113*Backup!$I$6/1000*$H$7+M113*Backup!$I$7/1000*'4 Savings Analysis'!$H$8+'4 Savings Analysis'!N113*Backup!$I$8/1000*'4 Savings Analysis'!$H$9</f>
        <v>0</v>
      </c>
      <c r="Q113" s="49">
        <f t="shared" si="8"/>
        <v>0</v>
      </c>
      <c r="R113" s="269"/>
      <c r="S113" s="270"/>
    </row>
    <row r="114" spans="2:19" x14ac:dyDescent="0.35">
      <c r="B114" s="43"/>
      <c r="C114" s="87" t="str">
        <f>IF('3 Construction Scope'!C110&lt;&gt;"",'3 Construction Scope'!C110,"")</f>
        <v>Insert rows above as needed.</v>
      </c>
      <c r="D114" s="85"/>
      <c r="E114" s="52" t="str">
        <f>IF('3 Construction Scope'!G110&lt;&gt;"",'3 Construction Scope'!G110,IF('3 Construction Scope'!I110&lt;&gt;"",'3 Construction Scope'!I110,""))</f>
        <v/>
      </c>
      <c r="F114" s="44"/>
      <c r="G114" s="83" t="str">
        <f>IF('3 Construction Scope'!Q110&lt;&gt;"",'3 Construction Scope'!Q110,"")</f>
        <v/>
      </c>
      <c r="H114" s="47">
        <f t="shared" si="7"/>
        <v>0</v>
      </c>
      <c r="I114" s="90"/>
      <c r="J114" s="46"/>
      <c r="K114" s="46"/>
      <c r="L114" s="46"/>
      <c r="M114" s="46"/>
      <c r="N114" s="46"/>
      <c r="O114" s="49">
        <f>(J114*Backup!$I$4+K114*Backup!$I$5+L114*Backup!$I$6+M114*Backup!$I$7+N114*Backup!$I$8)/1000</f>
        <v>0</v>
      </c>
      <c r="P114" s="49">
        <f>J114*$H$5+K114*Backup!$I$5/1000*$H$6+L114*Backup!$I$6/1000*$H$7+M114*Backup!$I$7/1000*'4 Savings Analysis'!$H$8+'4 Savings Analysis'!N114*Backup!$I$8/1000*'4 Savings Analysis'!$H$9</f>
        <v>0</v>
      </c>
      <c r="Q114" s="49">
        <f t="shared" si="8"/>
        <v>0</v>
      </c>
      <c r="R114" s="47"/>
      <c r="S114" s="94"/>
    </row>
    <row r="115" spans="2:19" ht="15" thickBot="1" x14ac:dyDescent="0.4">
      <c r="B115" s="40"/>
      <c r="C115" s="86"/>
      <c r="D115" s="86"/>
      <c r="E115" s="53"/>
      <c r="F115" s="54"/>
      <c r="G115" s="84">
        <f>SUM(G15:G114)</f>
        <v>0</v>
      </c>
      <c r="H115" s="3">
        <f>SUM(H15:H114)</f>
        <v>0</v>
      </c>
      <c r="I115" s="91" t="str">
        <f>IFERROR('3 Construction Scope'!Q111/'4 Savings Analysis'!H115,"")</f>
        <v/>
      </c>
      <c r="J115" s="2">
        <f>SUM(J15:J114)</f>
        <v>0</v>
      </c>
      <c r="K115" s="2">
        <f>SUM(K15:K114)</f>
        <v>0</v>
      </c>
      <c r="L115" s="2">
        <f>SUM(L15:L114)</f>
        <v>0</v>
      </c>
      <c r="M115" s="2">
        <f>SUM(M15:M114)</f>
        <v>0</v>
      </c>
      <c r="N115" s="2">
        <f>SUM(N15:N114)</f>
        <v>0</v>
      </c>
      <c r="O115" s="96">
        <f t="shared" ref="O115:P115" si="10">SUM(O15:O114)</f>
        <v>0</v>
      </c>
      <c r="P115" s="96">
        <f t="shared" si="10"/>
        <v>0</v>
      </c>
      <c r="Q115" s="3">
        <f>SUM(Q15:Q114)</f>
        <v>0</v>
      </c>
      <c r="R115" s="3">
        <f>SUM(R15:R114)</f>
        <v>0</v>
      </c>
      <c r="S115" s="95"/>
    </row>
    <row r="116" spans="2:19" x14ac:dyDescent="0.35">
      <c r="H116" s="26"/>
      <c r="I116" s="24"/>
      <c r="J116" s="25"/>
      <c r="K116" s="25"/>
      <c r="L116" s="25"/>
      <c r="M116" s="25"/>
      <c r="N116" s="25"/>
      <c r="O116" s="24"/>
      <c r="P116" s="24"/>
      <c r="Q116" s="26"/>
      <c r="R116" s="26"/>
      <c r="S116" s="26"/>
    </row>
  </sheetData>
  <sheetProtection algorithmName="SHA-512" hashValue="pu3PDmgUtyQA3eLvIde9cnU2G+0U+jgX26xOYi6ibWzEOSj6QmIc12PBWGrrEBtaQltFc41xSJOasg0BllyEvQ==" saltValue="kHMcPtfmrS8/fMqYn9dU2A==" spinCount="100000" sheet="1" insertRows="0"/>
  <mergeCells count="12">
    <mergeCell ref="B13:D13"/>
    <mergeCell ref="B14:D14"/>
    <mergeCell ref="E13:F13"/>
    <mergeCell ref="E14:F14"/>
    <mergeCell ref="J12:R12"/>
    <mergeCell ref="H2:I2"/>
    <mergeCell ref="B3:C3"/>
    <mergeCell ref="B10:C10"/>
    <mergeCell ref="B8:C8"/>
    <mergeCell ref="B7:C7"/>
    <mergeCell ref="B6:C6"/>
    <mergeCell ref="B5:C5"/>
  </mergeCells>
  <phoneticPr fontId="13" type="noConversion"/>
  <conditionalFormatting sqref="F5">
    <cfRule type="expression" dxfId="15" priority="7">
      <formula>IF(AND($E$5&gt;0,$F$5=0),TRUE,FALSE)</formula>
    </cfRule>
  </conditionalFormatting>
  <conditionalFormatting sqref="F6">
    <cfRule type="expression" dxfId="14" priority="5">
      <formula>IF(AND($E$6&gt;0,$F$6=0),TRUE,FALSE)</formula>
    </cfRule>
  </conditionalFormatting>
  <conditionalFormatting sqref="F7">
    <cfRule type="expression" dxfId="13" priority="4">
      <formula>IF(AND($E$7&gt;0,$F$7=0),TRUE,FALSE)</formula>
    </cfRule>
  </conditionalFormatting>
  <conditionalFormatting sqref="F8">
    <cfRule type="expression" dxfId="12" priority="3">
      <formula>IF(AND($E$8&gt;0,$F$8=0),TRUE,FALSE)</formula>
    </cfRule>
  </conditionalFormatting>
  <conditionalFormatting sqref="F9">
    <cfRule type="expression" dxfId="11" priority="1" stopIfTrue="1">
      <formula>IF(AND($E$9&gt;0,$F$9=0),TRUE,FALSE)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26773-C011-45A6-BFE6-C8FE47C0F01D}">
  <dimension ref="B1:O25"/>
  <sheetViews>
    <sheetView showGridLines="0" tabSelected="1" zoomScaleNormal="100" workbookViewId="0">
      <selection activeCell="B17" sqref="B17"/>
    </sheetView>
  </sheetViews>
  <sheetFormatPr defaultRowHeight="14.5" x14ac:dyDescent="0.35"/>
  <cols>
    <col min="1" max="1" width="1.54296875" customWidth="1"/>
    <col min="2" max="2" width="51.26953125" customWidth="1"/>
    <col min="3" max="3" width="19.7265625" customWidth="1"/>
    <col min="4" max="5" width="21.26953125" customWidth="1"/>
    <col min="7" max="7" width="5.54296875" customWidth="1"/>
    <col min="8" max="8" width="20.54296875" customWidth="1"/>
    <col min="9" max="9" width="12.54296875" customWidth="1"/>
    <col min="10" max="10" width="6.54296875" customWidth="1"/>
    <col min="11" max="11" width="12.54296875" customWidth="1"/>
    <col min="12" max="12" width="6.54296875" customWidth="1"/>
    <col min="13" max="15" width="18.54296875" customWidth="1"/>
    <col min="16" max="16" width="4.26953125" customWidth="1"/>
  </cols>
  <sheetData>
    <row r="1" spans="2:15" x14ac:dyDescent="0.35">
      <c r="B1" s="34" t="s">
        <v>591</v>
      </c>
    </row>
    <row r="2" spans="2:15" ht="14.9" customHeight="1" thickBot="1" x14ac:dyDescent="0.4"/>
    <row r="3" spans="2:15" ht="25.4" customHeight="1" thickBot="1" x14ac:dyDescent="0.4">
      <c r="B3" s="384" t="s">
        <v>595</v>
      </c>
      <c r="C3" s="385"/>
      <c r="D3" s="385"/>
      <c r="E3" s="386"/>
      <c r="G3" s="376" t="s">
        <v>547</v>
      </c>
      <c r="H3" s="377"/>
      <c r="I3" s="377"/>
      <c r="J3" s="377"/>
      <c r="K3" s="375" t="s">
        <v>537</v>
      </c>
      <c r="L3" s="373"/>
      <c r="M3" s="374"/>
      <c r="N3" s="373" t="s">
        <v>538</v>
      </c>
      <c r="O3" s="374"/>
    </row>
    <row r="4" spans="2:15" s="4" customFormat="1" ht="29.5" customHeight="1" thickBot="1" x14ac:dyDescent="0.4">
      <c r="B4" s="182"/>
      <c r="C4" s="183"/>
      <c r="D4" s="171" t="s">
        <v>546</v>
      </c>
      <c r="E4" s="170"/>
      <c r="G4" s="354" t="s">
        <v>535</v>
      </c>
      <c r="H4" s="362"/>
      <c r="I4" s="366" t="s">
        <v>19</v>
      </c>
      <c r="J4" s="355"/>
      <c r="K4" s="354" t="s">
        <v>541</v>
      </c>
      <c r="L4" s="362"/>
      <c r="M4" s="60" t="s">
        <v>542</v>
      </c>
      <c r="N4" s="73" t="s">
        <v>541</v>
      </c>
      <c r="O4" s="60" t="s">
        <v>542</v>
      </c>
    </row>
    <row r="5" spans="2:15" s="8" customFormat="1" ht="13.4" customHeight="1" thickBot="1" x14ac:dyDescent="0.4">
      <c r="B5" s="172" t="s">
        <v>593</v>
      </c>
      <c r="C5" s="173" t="s">
        <v>502</v>
      </c>
      <c r="D5" s="174" t="s">
        <v>537</v>
      </c>
      <c r="E5" s="173" t="s">
        <v>538</v>
      </c>
      <c r="G5" s="57"/>
      <c r="H5" s="58"/>
      <c r="I5" s="389" t="s">
        <v>20</v>
      </c>
      <c r="J5" s="390"/>
      <c r="K5" s="387" t="s">
        <v>550</v>
      </c>
      <c r="L5" s="388"/>
      <c r="M5" s="63" t="s">
        <v>549</v>
      </c>
      <c r="N5" s="58" t="s">
        <v>550</v>
      </c>
      <c r="O5" s="63" t="s">
        <v>549</v>
      </c>
    </row>
    <row r="6" spans="2:15" ht="14.25" customHeight="1" x14ac:dyDescent="0.35">
      <c r="B6" s="175" t="s">
        <v>576</v>
      </c>
      <c r="C6" s="196" t="s">
        <v>598</v>
      </c>
      <c r="D6" s="134">
        <f>'4 Savings Analysis'!I10</f>
        <v>0</v>
      </c>
      <c r="E6" s="135">
        <f>'4 Savings Analysis'!K10</f>
        <v>0</v>
      </c>
      <c r="G6" s="59" t="s">
        <v>2</v>
      </c>
      <c r="H6" s="42" t="s">
        <v>1</v>
      </c>
      <c r="I6" s="371"/>
      <c r="J6" s="372"/>
      <c r="K6" s="378">
        <v>1.074E-2</v>
      </c>
      <c r="L6" s="379"/>
      <c r="M6" s="97">
        <f>I6*K6</f>
        <v>0</v>
      </c>
      <c r="N6" s="128">
        <v>4.1999999999999997E-3</v>
      </c>
      <c r="O6" s="97">
        <f>I6*N6</f>
        <v>0</v>
      </c>
    </row>
    <row r="7" spans="2:15" x14ac:dyDescent="0.35">
      <c r="B7" s="199" t="s">
        <v>600</v>
      </c>
      <c r="C7" s="197" t="s">
        <v>599</v>
      </c>
      <c r="D7" s="200" t="str">
        <f>IFERROR(D6/$I$21,"")</f>
        <v/>
      </c>
      <c r="E7" s="201" t="str">
        <f>IFERROR(E6/$I$21,"")</f>
        <v/>
      </c>
      <c r="G7" s="59" t="s">
        <v>534</v>
      </c>
      <c r="H7" s="42" t="s">
        <v>528</v>
      </c>
      <c r="I7" s="371"/>
      <c r="J7" s="372"/>
      <c r="K7" s="378">
        <v>8.4600000000000005E-3</v>
      </c>
      <c r="L7" s="379"/>
      <c r="M7" s="97">
        <f t="shared" ref="M7:M20" si="0">I7*K7</f>
        <v>0</v>
      </c>
      <c r="N7" s="128">
        <v>4.5300000000000002E-3</v>
      </c>
      <c r="O7" s="97">
        <f t="shared" ref="O7:O20" si="1">I7*N7</f>
        <v>0</v>
      </c>
    </row>
    <row r="8" spans="2:15" x14ac:dyDescent="0.35">
      <c r="B8" s="176" t="s">
        <v>577</v>
      </c>
      <c r="C8" s="197" t="s">
        <v>598</v>
      </c>
      <c r="D8" s="130" t="str">
        <f>IFERROR($K$21*$I$21,"")</f>
        <v/>
      </c>
      <c r="E8" s="131" t="str">
        <f>IFERROR($N$21*$I$21,"")</f>
        <v/>
      </c>
      <c r="G8" s="59" t="s">
        <v>534</v>
      </c>
      <c r="H8" s="42" t="s">
        <v>529</v>
      </c>
      <c r="I8" s="371"/>
      <c r="J8" s="372"/>
      <c r="K8" s="380">
        <v>2.3810000000000001E-2</v>
      </c>
      <c r="L8" s="381"/>
      <c r="M8" s="97">
        <f t="shared" si="0"/>
        <v>0</v>
      </c>
      <c r="N8" s="129">
        <v>1.193E-2</v>
      </c>
      <c r="O8" s="97">
        <f t="shared" si="1"/>
        <v>0</v>
      </c>
    </row>
    <row r="9" spans="2:15" x14ac:dyDescent="0.35">
      <c r="B9" s="178" t="s">
        <v>578</v>
      </c>
      <c r="C9" s="198" t="s">
        <v>598</v>
      </c>
      <c r="D9" s="145" t="str">
        <f>IFERROR(MAX(0,$D$6-$D$8),"")</f>
        <v/>
      </c>
      <c r="E9" s="146" t="str">
        <f>IFERROR(MAX(0,$E$6-$E$8),"")</f>
        <v/>
      </c>
      <c r="G9" s="59" t="s">
        <v>4</v>
      </c>
      <c r="H9" s="42" t="s">
        <v>3</v>
      </c>
      <c r="I9" s="371"/>
      <c r="J9" s="372"/>
      <c r="K9" s="380">
        <v>7.5799999999999999E-3</v>
      </c>
      <c r="L9" s="381"/>
      <c r="M9" s="97">
        <f t="shared" si="0"/>
        <v>0</v>
      </c>
      <c r="N9" s="129">
        <v>3.4399999999999999E-3</v>
      </c>
      <c r="O9" s="97">
        <f t="shared" si="1"/>
        <v>0</v>
      </c>
    </row>
    <row r="10" spans="2:15" x14ac:dyDescent="0.35">
      <c r="B10" s="176" t="s">
        <v>594</v>
      </c>
      <c r="C10" s="197" t="s">
        <v>599</v>
      </c>
      <c r="D10" s="132">
        <v>268</v>
      </c>
      <c r="E10" s="133">
        <v>268</v>
      </c>
      <c r="G10" s="59" t="s">
        <v>7</v>
      </c>
      <c r="H10" s="42" t="s">
        <v>530</v>
      </c>
      <c r="I10" s="371"/>
      <c r="J10" s="372"/>
      <c r="K10" s="378">
        <v>5.7400000000000003E-3</v>
      </c>
      <c r="L10" s="379"/>
      <c r="M10" s="97">
        <f t="shared" si="0"/>
        <v>0</v>
      </c>
      <c r="N10" s="128">
        <v>1.67E-3</v>
      </c>
      <c r="O10" s="97">
        <f t="shared" si="1"/>
        <v>0</v>
      </c>
    </row>
    <row r="11" spans="2:15" x14ac:dyDescent="0.35">
      <c r="B11" s="202" t="s">
        <v>601</v>
      </c>
      <c r="C11" s="177" t="s">
        <v>539</v>
      </c>
      <c r="D11" s="203" t="str">
        <f>IFERROR($D$9*$D$10,"")</f>
        <v/>
      </c>
      <c r="E11" s="204" t="str">
        <f>IFERROR($E$9*$E$10,"")</f>
        <v/>
      </c>
      <c r="G11" s="59" t="s">
        <v>9</v>
      </c>
      <c r="H11" s="42" t="s">
        <v>8</v>
      </c>
      <c r="I11" s="371"/>
      <c r="J11" s="372"/>
      <c r="K11" s="380">
        <v>2.3810000000000001E-2</v>
      </c>
      <c r="L11" s="381"/>
      <c r="M11" s="97">
        <f t="shared" si="0"/>
        <v>0</v>
      </c>
      <c r="N11" s="129">
        <v>1.193E-2</v>
      </c>
      <c r="O11" s="97">
        <f t="shared" si="1"/>
        <v>0</v>
      </c>
    </row>
    <row r="12" spans="2:15" x14ac:dyDescent="0.35">
      <c r="B12" s="205" t="s">
        <v>602</v>
      </c>
      <c r="C12" s="179" t="s">
        <v>539</v>
      </c>
      <c r="D12" s="180">
        <f>IFERROR('4 Savings Analysis'!$P$115*D10,"")</f>
        <v>0</v>
      </c>
      <c r="E12" s="181">
        <f>IFERROR('4 Savings Analysis'!$P$115*E10,"")</f>
        <v>0</v>
      </c>
      <c r="G12" s="59" t="s">
        <v>6</v>
      </c>
      <c r="H12" s="42" t="s">
        <v>531</v>
      </c>
      <c r="I12" s="371"/>
      <c r="J12" s="372"/>
      <c r="K12" s="378">
        <v>1.1379999999999999E-2</v>
      </c>
      <c r="L12" s="379"/>
      <c r="M12" s="97">
        <f t="shared" si="0"/>
        <v>0</v>
      </c>
      <c r="N12" s="128">
        <v>5.9800000000000001E-3</v>
      </c>
      <c r="O12" s="97">
        <f t="shared" si="1"/>
        <v>0</v>
      </c>
    </row>
    <row r="13" spans="2:15" ht="15" thickBot="1" x14ac:dyDescent="0.4">
      <c r="B13" s="208" t="s">
        <v>603</v>
      </c>
      <c r="C13" s="209" t="s">
        <v>539</v>
      </c>
      <c r="D13" s="210">
        <f>MIN(D11:D12)</f>
        <v>0</v>
      </c>
      <c r="E13" s="211">
        <f>MIN(E11:E12)</f>
        <v>0</v>
      </c>
      <c r="G13" s="59" t="s">
        <v>10</v>
      </c>
      <c r="H13" s="42" t="s">
        <v>531</v>
      </c>
      <c r="I13" s="371"/>
      <c r="J13" s="372"/>
      <c r="K13" s="380">
        <v>2.3810000000000001E-2</v>
      </c>
      <c r="L13" s="381"/>
      <c r="M13" s="97">
        <f t="shared" si="0"/>
        <v>0</v>
      </c>
      <c r="N13" s="129">
        <v>1.193E-2</v>
      </c>
      <c r="O13" s="97">
        <f t="shared" si="1"/>
        <v>0</v>
      </c>
    </row>
    <row r="14" spans="2:15" x14ac:dyDescent="0.35">
      <c r="B14" s="125"/>
      <c r="C14" s="206"/>
      <c r="D14" s="207"/>
      <c r="E14" s="207"/>
      <c r="G14" s="59" t="s">
        <v>11</v>
      </c>
      <c r="H14" s="42" t="s">
        <v>531</v>
      </c>
      <c r="I14" s="371"/>
      <c r="J14" s="372"/>
      <c r="K14" s="380">
        <v>2.3810000000000001E-2</v>
      </c>
      <c r="L14" s="381"/>
      <c r="M14" s="97">
        <f t="shared" si="0"/>
        <v>0</v>
      </c>
      <c r="N14" s="129">
        <v>1.193E-2</v>
      </c>
      <c r="O14" s="97">
        <f t="shared" si="1"/>
        <v>0</v>
      </c>
    </row>
    <row r="15" spans="2:15" x14ac:dyDescent="0.35">
      <c r="G15" s="59" t="s">
        <v>5</v>
      </c>
      <c r="H15" s="42" t="s">
        <v>531</v>
      </c>
      <c r="I15" s="371"/>
      <c r="J15" s="372"/>
      <c r="K15" s="380">
        <v>7.5799999999999999E-3</v>
      </c>
      <c r="L15" s="381"/>
      <c r="M15" s="97">
        <f t="shared" si="0"/>
        <v>0</v>
      </c>
      <c r="N15" s="129">
        <v>3.4399999999999999E-3</v>
      </c>
      <c r="O15" s="97">
        <f t="shared" si="1"/>
        <v>0</v>
      </c>
    </row>
    <row r="16" spans="2:15" x14ac:dyDescent="0.35">
      <c r="G16" s="59" t="s">
        <v>13</v>
      </c>
      <c r="H16" s="42" t="s">
        <v>12</v>
      </c>
      <c r="I16" s="371"/>
      <c r="J16" s="372"/>
      <c r="K16" s="378">
        <v>1.1809999999999999E-2</v>
      </c>
      <c r="L16" s="379"/>
      <c r="M16" s="97">
        <f t="shared" si="0"/>
        <v>0</v>
      </c>
      <c r="N16" s="128">
        <v>4.0299999999999997E-3</v>
      </c>
      <c r="O16" s="97">
        <f t="shared" si="1"/>
        <v>0</v>
      </c>
    </row>
    <row r="17" spans="2:15" x14ac:dyDescent="0.35">
      <c r="G17" s="59" t="s">
        <v>14</v>
      </c>
      <c r="H17" s="42" t="s">
        <v>532</v>
      </c>
      <c r="I17" s="371"/>
      <c r="J17" s="372"/>
      <c r="K17" s="378">
        <v>9.8700000000000003E-3</v>
      </c>
      <c r="L17" s="379"/>
      <c r="M17" s="97">
        <f t="shared" si="0"/>
        <v>0</v>
      </c>
      <c r="N17" s="128">
        <v>5.2599999999999999E-3</v>
      </c>
      <c r="O17" s="97">
        <f t="shared" si="1"/>
        <v>0</v>
      </c>
    </row>
    <row r="18" spans="2:15" x14ac:dyDescent="0.35">
      <c r="G18" s="59" t="s">
        <v>15</v>
      </c>
      <c r="H18" s="42" t="s">
        <v>532</v>
      </c>
      <c r="I18" s="371"/>
      <c r="J18" s="372"/>
      <c r="K18" s="378">
        <v>6.7499999999999999E-3</v>
      </c>
      <c r="L18" s="379"/>
      <c r="M18" s="97">
        <f t="shared" si="0"/>
        <v>0</v>
      </c>
      <c r="N18" s="128">
        <v>4.0699999999999998E-3</v>
      </c>
      <c r="O18" s="97">
        <f t="shared" si="1"/>
        <v>0</v>
      </c>
    </row>
    <row r="19" spans="2:15" x14ac:dyDescent="0.35">
      <c r="G19" s="59" t="s">
        <v>17</v>
      </c>
      <c r="H19" s="42" t="s">
        <v>16</v>
      </c>
      <c r="I19" s="371"/>
      <c r="J19" s="372"/>
      <c r="K19" s="380">
        <v>4.2599999999999999E-3</v>
      </c>
      <c r="L19" s="381"/>
      <c r="M19" s="97">
        <f t="shared" si="0"/>
        <v>0</v>
      </c>
      <c r="N19" s="129">
        <v>1.1000000000000001E-3</v>
      </c>
      <c r="O19" s="97">
        <f t="shared" si="1"/>
        <v>0</v>
      </c>
    </row>
    <row r="20" spans="2:15" x14ac:dyDescent="0.35">
      <c r="G20" s="59" t="s">
        <v>18</v>
      </c>
      <c r="H20" s="42" t="s">
        <v>533</v>
      </c>
      <c r="I20" s="371"/>
      <c r="J20" s="372"/>
      <c r="K20" s="380">
        <v>4.2599999999999999E-3</v>
      </c>
      <c r="L20" s="381"/>
      <c r="M20" s="97">
        <f t="shared" si="0"/>
        <v>0</v>
      </c>
      <c r="N20" s="129">
        <v>1.1000000000000001E-3</v>
      </c>
      <c r="O20" s="97">
        <f t="shared" si="1"/>
        <v>0</v>
      </c>
    </row>
    <row r="21" spans="2:15" ht="15" thickBot="1" x14ac:dyDescent="0.4">
      <c r="G21" s="56" t="s">
        <v>536</v>
      </c>
      <c r="H21" s="55"/>
      <c r="I21" s="369">
        <f>SUM(I6:I20)</f>
        <v>0</v>
      </c>
      <c r="J21" s="370"/>
      <c r="K21" s="382" t="e">
        <f>M21/I21</f>
        <v>#DIV/0!</v>
      </c>
      <c r="L21" s="383"/>
      <c r="M21" s="98">
        <f>SUM(M6:M20)</f>
        <v>0</v>
      </c>
      <c r="N21" s="103" t="e">
        <f>O21/I21</f>
        <v>#DIV/0!</v>
      </c>
      <c r="O21" s="98">
        <f>SUM(O6:O20)</f>
        <v>0</v>
      </c>
    </row>
    <row r="23" spans="2:15" x14ac:dyDescent="0.35">
      <c r="G23" s="136" t="s">
        <v>568</v>
      </c>
    </row>
    <row r="25" spans="2:15" x14ac:dyDescent="0.35">
      <c r="B25" s="10"/>
    </row>
  </sheetData>
  <sheetProtection algorithmName="SHA-512" hashValue="Tn+DavrTIm6RAFIpvT3YstXQdlL11mzV8QDpATmsCb+ByGkD1M+MAo6NORydcssnwo7BtYfgh2W3DH76N5FjEw==" saltValue="4JYKZm+2p81JN6V+hfU+Fg==" spinCount="100000" sheet="1" objects="1" scenarios="1"/>
  <mergeCells count="41">
    <mergeCell ref="B3:E3"/>
    <mergeCell ref="K5:L5"/>
    <mergeCell ref="K4:L4"/>
    <mergeCell ref="G4:H4"/>
    <mergeCell ref="K15:L15"/>
    <mergeCell ref="K14:L14"/>
    <mergeCell ref="K13:L13"/>
    <mergeCell ref="K12:L12"/>
    <mergeCell ref="K11:L11"/>
    <mergeCell ref="K10:L10"/>
    <mergeCell ref="I4:J4"/>
    <mergeCell ref="I5:J5"/>
    <mergeCell ref="I11:J11"/>
    <mergeCell ref="I10:J10"/>
    <mergeCell ref="I12:J12"/>
    <mergeCell ref="K21:L21"/>
    <mergeCell ref="K20:L20"/>
    <mergeCell ref="K19:L19"/>
    <mergeCell ref="K18:L18"/>
    <mergeCell ref="K17:L17"/>
    <mergeCell ref="I17:J17"/>
    <mergeCell ref="I16:J16"/>
    <mergeCell ref="I15:J15"/>
    <mergeCell ref="I14:J14"/>
    <mergeCell ref="I13:J13"/>
    <mergeCell ref="I21:J21"/>
    <mergeCell ref="I20:J20"/>
    <mergeCell ref="I19:J19"/>
    <mergeCell ref="I18:J18"/>
    <mergeCell ref="N3:O3"/>
    <mergeCell ref="K3:M3"/>
    <mergeCell ref="I9:J9"/>
    <mergeCell ref="I8:J8"/>
    <mergeCell ref="I6:J6"/>
    <mergeCell ref="I7:J7"/>
    <mergeCell ref="G3:J3"/>
    <mergeCell ref="K7:L7"/>
    <mergeCell ref="K8:L8"/>
    <mergeCell ref="K9:L9"/>
    <mergeCell ref="K6:L6"/>
    <mergeCell ref="K16:L16"/>
  </mergeCells>
  <hyperlinks>
    <hyperlink ref="G23" r:id="rId1" display="Description" xr:uid="{B75517A5-0CF1-4543-B829-F52023679E61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4627F-7D2C-4016-9D1D-FD34B9084EB1}">
  <dimension ref="A1:S145"/>
  <sheetViews>
    <sheetView zoomScale="70" zoomScaleNormal="70" workbookViewId="0">
      <selection activeCell="A10" sqref="A10"/>
    </sheetView>
  </sheetViews>
  <sheetFormatPr defaultColWidth="26.54296875" defaultRowHeight="14.5" x14ac:dyDescent="0.35"/>
  <cols>
    <col min="5" max="5" width="38.1796875" customWidth="1"/>
    <col min="9" max="9" width="31.1796875" customWidth="1"/>
    <col min="10" max="10" width="31.453125" customWidth="1"/>
    <col min="13" max="13" width="28.7265625" customWidth="1"/>
    <col min="18" max="18" width="34.54296875" customWidth="1"/>
  </cols>
  <sheetData>
    <row r="1" spans="1:9" x14ac:dyDescent="0.35">
      <c r="A1" s="195" t="s">
        <v>597</v>
      </c>
    </row>
    <row r="3" spans="1:9" x14ac:dyDescent="0.35">
      <c r="A3" s="23" t="s">
        <v>22</v>
      </c>
      <c r="C3" t="s">
        <v>499</v>
      </c>
      <c r="E3" t="s">
        <v>498</v>
      </c>
      <c r="G3" s="126" t="s">
        <v>562</v>
      </c>
      <c r="H3" s="138" t="s">
        <v>499</v>
      </c>
      <c r="I3" s="138" t="s">
        <v>567</v>
      </c>
    </row>
    <row r="4" spans="1:9" x14ac:dyDescent="0.35">
      <c r="A4" s="22" t="s">
        <v>26</v>
      </c>
      <c r="C4" t="s">
        <v>501</v>
      </c>
      <c r="E4" t="s">
        <v>505</v>
      </c>
      <c r="G4" s="137" t="s">
        <v>0</v>
      </c>
      <c r="H4" s="130" t="s">
        <v>524</v>
      </c>
      <c r="I4" s="130">
        <v>3412.1416330000002</v>
      </c>
    </row>
    <row r="5" spans="1:9" ht="16.5" x14ac:dyDescent="0.35">
      <c r="A5" s="22" t="s">
        <v>27</v>
      </c>
      <c r="C5" t="s">
        <v>503</v>
      </c>
      <c r="E5" t="s">
        <v>506</v>
      </c>
      <c r="G5" s="137" t="s">
        <v>522</v>
      </c>
      <c r="H5" s="130" t="s">
        <v>563</v>
      </c>
      <c r="I5" s="130">
        <v>100000</v>
      </c>
    </row>
    <row r="6" spans="1:9" x14ac:dyDescent="0.35">
      <c r="A6" s="22" t="s">
        <v>33</v>
      </c>
      <c r="C6" t="s">
        <v>500</v>
      </c>
      <c r="E6" t="s">
        <v>507</v>
      </c>
      <c r="G6" s="137" t="s">
        <v>517</v>
      </c>
      <c r="H6" s="130" t="s">
        <v>564</v>
      </c>
      <c r="I6" s="130">
        <v>138000</v>
      </c>
    </row>
    <row r="7" spans="1:9" ht="16.5" x14ac:dyDescent="0.35">
      <c r="A7" s="17"/>
      <c r="C7" t="s">
        <v>504</v>
      </c>
      <c r="E7" t="s">
        <v>508</v>
      </c>
      <c r="G7" s="137" t="s">
        <v>519</v>
      </c>
      <c r="H7" s="130" t="s">
        <v>565</v>
      </c>
      <c r="I7" s="130">
        <v>146000</v>
      </c>
    </row>
    <row r="8" spans="1:9" x14ac:dyDescent="0.35">
      <c r="A8" s="17"/>
      <c r="C8" t="s">
        <v>502</v>
      </c>
      <c r="E8" t="s">
        <v>509</v>
      </c>
      <c r="G8" s="137" t="s">
        <v>520</v>
      </c>
      <c r="H8" s="130" t="s">
        <v>566</v>
      </c>
      <c r="I8" s="130">
        <v>1194000</v>
      </c>
    </row>
    <row r="9" spans="1:9" x14ac:dyDescent="0.35">
      <c r="A9" s="17" t="s">
        <v>497</v>
      </c>
      <c r="E9" t="s">
        <v>510</v>
      </c>
      <c r="G9" s="10"/>
      <c r="I9" s="127"/>
    </row>
    <row r="10" spans="1:9" x14ac:dyDescent="0.35">
      <c r="A10" s="17" t="s">
        <v>491</v>
      </c>
      <c r="E10" t="s">
        <v>511</v>
      </c>
      <c r="I10" s="127"/>
    </row>
    <row r="11" spans="1:9" x14ac:dyDescent="0.35">
      <c r="A11" s="17" t="s">
        <v>490</v>
      </c>
      <c r="E11" t="s">
        <v>573</v>
      </c>
      <c r="I11" s="127"/>
    </row>
    <row r="12" spans="1:9" x14ac:dyDescent="0.35">
      <c r="A12" s="20" t="s">
        <v>489</v>
      </c>
      <c r="E12" t="s">
        <v>574</v>
      </c>
      <c r="I12" s="127"/>
    </row>
    <row r="13" spans="1:9" x14ac:dyDescent="0.35">
      <c r="A13" s="20" t="s">
        <v>493</v>
      </c>
    </row>
    <row r="14" spans="1:9" x14ac:dyDescent="0.35">
      <c r="A14" s="20" t="s">
        <v>251</v>
      </c>
    </row>
    <row r="15" spans="1:9" x14ac:dyDescent="0.35">
      <c r="A15" s="20" t="s">
        <v>495</v>
      </c>
    </row>
    <row r="16" spans="1:9" x14ac:dyDescent="0.35">
      <c r="A16" s="20" t="s">
        <v>496</v>
      </c>
    </row>
    <row r="17" spans="1:19" x14ac:dyDescent="0.35">
      <c r="A17" s="20"/>
    </row>
    <row r="18" spans="1:19" x14ac:dyDescent="0.35">
      <c r="A18" s="20"/>
    </row>
    <row r="19" spans="1:19" x14ac:dyDescent="0.35">
      <c r="A19" s="17"/>
    </row>
    <row r="20" spans="1:19" x14ac:dyDescent="0.35">
      <c r="A20" s="17"/>
    </row>
    <row r="21" spans="1:19" x14ac:dyDescent="0.35">
      <c r="A21" s="21" t="s">
        <v>470</v>
      </c>
    </row>
    <row r="23" spans="1:19" x14ac:dyDescent="0.35">
      <c r="A23" s="18" t="s">
        <v>471</v>
      </c>
      <c r="B23" s="18" t="s">
        <v>472</v>
      </c>
      <c r="C23" s="18" t="s">
        <v>473</v>
      </c>
      <c r="D23" s="18" t="s">
        <v>474</v>
      </c>
      <c r="E23" s="18" t="s">
        <v>475</v>
      </c>
      <c r="F23" s="18" t="s">
        <v>476</v>
      </c>
      <c r="G23" s="18" t="s">
        <v>477</v>
      </c>
      <c r="H23" s="18" t="s">
        <v>478</v>
      </c>
      <c r="I23" s="18" t="s">
        <v>479</v>
      </c>
      <c r="J23" s="18" t="s">
        <v>480</v>
      </c>
      <c r="K23" s="18" t="s">
        <v>481</v>
      </c>
      <c r="L23" s="18" t="s">
        <v>482</v>
      </c>
      <c r="M23" s="18" t="s">
        <v>483</v>
      </c>
      <c r="N23" s="18" t="s">
        <v>633</v>
      </c>
      <c r="O23" s="18" t="s">
        <v>484</v>
      </c>
      <c r="P23" s="18" t="s">
        <v>485</v>
      </c>
      <c r="Q23" s="18" t="s">
        <v>486</v>
      </c>
      <c r="R23" s="18" t="s">
        <v>487</v>
      </c>
      <c r="S23" s="19" t="s">
        <v>488</v>
      </c>
    </row>
    <row r="24" spans="1:19" x14ac:dyDescent="0.35">
      <c r="A24" s="15" t="s">
        <v>38</v>
      </c>
      <c r="B24" s="15" t="s">
        <v>45</v>
      </c>
      <c r="C24" s="15" t="s">
        <v>106</v>
      </c>
      <c r="D24" s="15" t="s">
        <v>138</v>
      </c>
      <c r="E24" s="15" t="s">
        <v>158</v>
      </c>
      <c r="F24" s="15" t="s">
        <v>205</v>
      </c>
      <c r="G24" s="15" t="s">
        <v>238</v>
      </c>
      <c r="H24" s="15" t="s">
        <v>243</v>
      </c>
      <c r="I24" s="15" t="s">
        <v>249</v>
      </c>
      <c r="J24" s="15" t="s">
        <v>254</v>
      </c>
      <c r="K24" s="15" t="s">
        <v>258</v>
      </c>
      <c r="L24" s="15" t="s">
        <v>268</v>
      </c>
      <c r="M24" s="15" t="s">
        <v>296</v>
      </c>
      <c r="N24" s="20" t="s">
        <v>494</v>
      </c>
      <c r="O24" s="15" t="s">
        <v>429</v>
      </c>
      <c r="P24" s="15" t="s">
        <v>433</v>
      </c>
      <c r="Q24" s="15" t="s">
        <v>435</v>
      </c>
      <c r="R24" s="15" t="s">
        <v>461</v>
      </c>
      <c r="S24" s="15"/>
    </row>
    <row r="25" spans="1:19" x14ac:dyDescent="0.35">
      <c r="A25" s="15" t="s">
        <v>39</v>
      </c>
      <c r="B25" s="15" t="s">
        <v>46</v>
      </c>
      <c r="C25" s="15" t="s">
        <v>107</v>
      </c>
      <c r="D25" s="15" t="s">
        <v>139</v>
      </c>
      <c r="E25" s="15" t="s">
        <v>159</v>
      </c>
      <c r="F25" s="15" t="s">
        <v>206</v>
      </c>
      <c r="G25" s="15" t="s">
        <v>239</v>
      </c>
      <c r="H25" s="15" t="s">
        <v>244</v>
      </c>
      <c r="I25" s="15" t="s">
        <v>250</v>
      </c>
      <c r="J25" s="15" t="s">
        <v>255</v>
      </c>
      <c r="K25" s="15" t="s">
        <v>259</v>
      </c>
      <c r="L25" s="15" t="s">
        <v>269</v>
      </c>
      <c r="M25" s="15" t="s">
        <v>297</v>
      </c>
      <c r="N25" s="20" t="s">
        <v>492</v>
      </c>
      <c r="O25" s="15" t="s">
        <v>430</v>
      </c>
      <c r="P25" s="15" t="s">
        <v>434</v>
      </c>
      <c r="Q25" s="15" t="s">
        <v>436</v>
      </c>
      <c r="R25" s="15" t="s">
        <v>462</v>
      </c>
      <c r="S25" s="15"/>
    </row>
    <row r="26" spans="1:19" x14ac:dyDescent="0.35">
      <c r="A26" s="15" t="s">
        <v>40</v>
      </c>
      <c r="B26" s="15" t="s">
        <v>47</v>
      </c>
      <c r="C26" s="15" t="s">
        <v>108</v>
      </c>
      <c r="D26" s="15" t="s">
        <v>140</v>
      </c>
      <c r="E26" s="15" t="s">
        <v>160</v>
      </c>
      <c r="F26" s="15" t="s">
        <v>207</v>
      </c>
      <c r="G26" s="15" t="s">
        <v>240</v>
      </c>
      <c r="H26" s="15" t="s">
        <v>245</v>
      </c>
      <c r="I26" s="15" t="s">
        <v>251</v>
      </c>
      <c r="J26" s="15" t="s">
        <v>256</v>
      </c>
      <c r="K26" s="15" t="s">
        <v>260</v>
      </c>
      <c r="L26" s="15" t="s">
        <v>270</v>
      </c>
      <c r="M26" s="15" t="s">
        <v>298</v>
      </c>
      <c r="N26" s="15" t="s">
        <v>634</v>
      </c>
      <c r="O26" s="15" t="s">
        <v>431</v>
      </c>
      <c r="Q26" s="15" t="s">
        <v>437</v>
      </c>
      <c r="R26" s="15" t="s">
        <v>463</v>
      </c>
      <c r="S26" s="15"/>
    </row>
    <row r="27" spans="1:19" x14ac:dyDescent="0.35">
      <c r="A27" s="15" t="s">
        <v>41</v>
      </c>
      <c r="B27" s="15" t="s">
        <v>48</v>
      </c>
      <c r="C27" s="15" t="s">
        <v>109</v>
      </c>
      <c r="D27" s="15" t="s">
        <v>141</v>
      </c>
      <c r="E27" s="15" t="s">
        <v>161</v>
      </c>
      <c r="F27" s="15" t="s">
        <v>208</v>
      </c>
      <c r="G27" s="15" t="s">
        <v>241</v>
      </c>
      <c r="H27" s="15" t="s">
        <v>246</v>
      </c>
      <c r="I27" s="15" t="s">
        <v>252</v>
      </c>
      <c r="J27" s="15" t="s">
        <v>257</v>
      </c>
      <c r="K27" s="15" t="s">
        <v>261</v>
      </c>
      <c r="L27" s="15" t="s">
        <v>271</v>
      </c>
      <c r="M27" s="15" t="s">
        <v>299</v>
      </c>
      <c r="N27" s="15" t="s">
        <v>310</v>
      </c>
      <c r="O27" s="15" t="s">
        <v>432</v>
      </c>
      <c r="Q27" s="15" t="s">
        <v>438</v>
      </c>
      <c r="R27" s="15" t="s">
        <v>464</v>
      </c>
      <c r="S27" s="15"/>
    </row>
    <row r="28" spans="1:19" x14ac:dyDescent="0.35">
      <c r="A28" s="15" t="s">
        <v>42</v>
      </c>
      <c r="B28" s="15" t="s">
        <v>49</v>
      </c>
      <c r="C28" s="15" t="s">
        <v>110</v>
      </c>
      <c r="D28" s="15" t="s">
        <v>142</v>
      </c>
      <c r="E28" s="15" t="s">
        <v>162</v>
      </c>
      <c r="F28" s="15" t="s">
        <v>209</v>
      </c>
      <c r="G28" s="15" t="s">
        <v>242</v>
      </c>
      <c r="H28" s="15" t="s">
        <v>247</v>
      </c>
      <c r="I28" s="15" t="s">
        <v>253</v>
      </c>
      <c r="K28" s="15" t="s">
        <v>262</v>
      </c>
      <c r="L28" s="15" t="s">
        <v>272</v>
      </c>
      <c r="M28" s="15" t="s">
        <v>300</v>
      </c>
      <c r="N28" s="15" t="s">
        <v>311</v>
      </c>
      <c r="Q28" s="15" t="s">
        <v>439</v>
      </c>
      <c r="R28" s="15" t="s">
        <v>465</v>
      </c>
      <c r="S28" s="15"/>
    </row>
    <row r="29" spans="1:19" x14ac:dyDescent="0.35">
      <c r="A29" s="15" t="s">
        <v>43</v>
      </c>
      <c r="B29" s="15" t="s">
        <v>50</v>
      </c>
      <c r="C29" s="15" t="s">
        <v>111</v>
      </c>
      <c r="D29" s="15" t="s">
        <v>143</v>
      </c>
      <c r="E29" s="15" t="s">
        <v>163</v>
      </c>
      <c r="F29" s="15" t="s">
        <v>210</v>
      </c>
      <c r="H29" s="15" t="s">
        <v>248</v>
      </c>
      <c r="K29" s="15" t="s">
        <v>263</v>
      </c>
      <c r="L29" s="15" t="s">
        <v>273</v>
      </c>
      <c r="M29" s="15" t="s">
        <v>301</v>
      </c>
      <c r="N29" s="15" t="s">
        <v>312</v>
      </c>
      <c r="Q29" s="15" t="s">
        <v>440</v>
      </c>
      <c r="R29" s="15" t="s">
        <v>466</v>
      </c>
      <c r="S29" s="15"/>
    </row>
    <row r="30" spans="1:19" x14ac:dyDescent="0.35">
      <c r="A30" s="15" t="s">
        <v>44</v>
      </c>
      <c r="B30" s="15" t="s">
        <v>51</v>
      </c>
      <c r="C30" s="15" t="s">
        <v>112</v>
      </c>
      <c r="D30" s="15" t="s">
        <v>144</v>
      </c>
      <c r="E30" s="15" t="s">
        <v>164</v>
      </c>
      <c r="F30" s="15" t="s">
        <v>211</v>
      </c>
      <c r="K30" s="15" t="s">
        <v>264</v>
      </c>
      <c r="L30" s="15" t="s">
        <v>274</v>
      </c>
      <c r="M30" s="15" t="s">
        <v>302</v>
      </c>
      <c r="N30" s="15" t="s">
        <v>313</v>
      </c>
      <c r="Q30" s="15" t="s">
        <v>441</v>
      </c>
      <c r="R30" s="16" t="s">
        <v>467</v>
      </c>
      <c r="S30" s="15"/>
    </row>
    <row r="31" spans="1:19" x14ac:dyDescent="0.35">
      <c r="B31" s="15" t="s">
        <v>52</v>
      </c>
      <c r="C31" s="15" t="s">
        <v>113</v>
      </c>
      <c r="D31" s="15" t="s">
        <v>145</v>
      </c>
      <c r="E31" s="15" t="s">
        <v>165</v>
      </c>
      <c r="F31" s="15" t="s">
        <v>212</v>
      </c>
      <c r="K31" s="15" t="s">
        <v>265</v>
      </c>
      <c r="L31" s="15" t="s">
        <v>275</v>
      </c>
      <c r="M31" s="15" t="s">
        <v>303</v>
      </c>
      <c r="N31" s="15" t="s">
        <v>314</v>
      </c>
      <c r="Q31" s="15" t="s">
        <v>442</v>
      </c>
      <c r="R31" s="15" t="s">
        <v>468</v>
      </c>
      <c r="S31" s="15"/>
    </row>
    <row r="32" spans="1:19" x14ac:dyDescent="0.35">
      <c r="B32" s="15" t="s">
        <v>53</v>
      </c>
      <c r="C32" s="15" t="s">
        <v>114</v>
      </c>
      <c r="D32" s="15" t="s">
        <v>146</v>
      </c>
      <c r="E32" s="15" t="s">
        <v>166</v>
      </c>
      <c r="F32" s="15" t="s">
        <v>213</v>
      </c>
      <c r="K32" s="15" t="s">
        <v>266</v>
      </c>
      <c r="L32" s="15" t="s">
        <v>276</v>
      </c>
      <c r="M32" s="15" t="s">
        <v>304</v>
      </c>
      <c r="N32" s="15" t="s">
        <v>315</v>
      </c>
      <c r="Q32" s="15" t="s">
        <v>443</v>
      </c>
      <c r="R32" s="15" t="s">
        <v>469</v>
      </c>
      <c r="S32" s="15"/>
    </row>
    <row r="33" spans="2:19" x14ac:dyDescent="0.35">
      <c r="B33" s="15" t="s">
        <v>54</v>
      </c>
      <c r="C33" s="15" t="s">
        <v>115</v>
      </c>
      <c r="D33" s="15" t="s">
        <v>147</v>
      </c>
      <c r="E33" s="15" t="s">
        <v>167</v>
      </c>
      <c r="F33" s="15" t="s">
        <v>214</v>
      </c>
      <c r="K33" s="15" t="s">
        <v>267</v>
      </c>
      <c r="L33" s="15" t="s">
        <v>277</v>
      </c>
      <c r="M33" s="15" t="s">
        <v>305</v>
      </c>
      <c r="N33" s="15" t="s">
        <v>316</v>
      </c>
      <c r="Q33" s="15" t="s">
        <v>444</v>
      </c>
      <c r="S33" s="15"/>
    </row>
    <row r="34" spans="2:19" x14ac:dyDescent="0.35">
      <c r="B34" s="15" t="s">
        <v>55</v>
      </c>
      <c r="C34" s="15" t="s">
        <v>116</v>
      </c>
      <c r="D34" s="15" t="s">
        <v>148</v>
      </c>
      <c r="E34" s="15" t="s">
        <v>168</v>
      </c>
      <c r="F34" s="15" t="s">
        <v>215</v>
      </c>
      <c r="L34" s="15" t="s">
        <v>278</v>
      </c>
      <c r="M34" s="15" t="s">
        <v>306</v>
      </c>
      <c r="N34" s="15" t="s">
        <v>317</v>
      </c>
      <c r="Q34" s="15" t="s">
        <v>445</v>
      </c>
      <c r="S34" s="15"/>
    </row>
    <row r="35" spans="2:19" x14ac:dyDescent="0.35">
      <c r="B35" s="15" t="s">
        <v>56</v>
      </c>
      <c r="C35" s="15" t="s">
        <v>117</v>
      </c>
      <c r="D35" s="15" t="s">
        <v>149</v>
      </c>
      <c r="E35" s="15" t="s">
        <v>169</v>
      </c>
      <c r="F35" s="15" t="s">
        <v>216</v>
      </c>
      <c r="L35" s="15" t="s">
        <v>279</v>
      </c>
      <c r="M35" s="15" t="s">
        <v>307</v>
      </c>
      <c r="N35" s="15" t="s">
        <v>318</v>
      </c>
      <c r="Q35" s="15" t="s">
        <v>446</v>
      </c>
      <c r="S35" s="15"/>
    </row>
    <row r="36" spans="2:19" x14ac:dyDescent="0.35">
      <c r="B36" s="15" t="s">
        <v>57</v>
      </c>
      <c r="C36" s="15" t="s">
        <v>118</v>
      </c>
      <c r="D36" s="15" t="s">
        <v>150</v>
      </c>
      <c r="E36" s="15" t="s">
        <v>170</v>
      </c>
      <c r="F36" s="15" t="s">
        <v>217</v>
      </c>
      <c r="L36" s="15" t="s">
        <v>280</v>
      </c>
      <c r="M36" s="15" t="s">
        <v>308</v>
      </c>
      <c r="N36" s="15" t="s">
        <v>319</v>
      </c>
      <c r="Q36" s="15" t="s">
        <v>447</v>
      </c>
      <c r="S36" s="15"/>
    </row>
    <row r="37" spans="2:19" x14ac:dyDescent="0.35">
      <c r="B37" s="15" t="s">
        <v>58</v>
      </c>
      <c r="C37" s="15" t="s">
        <v>119</v>
      </c>
      <c r="D37" s="15" t="s">
        <v>151</v>
      </c>
      <c r="E37" s="15" t="s">
        <v>171</v>
      </c>
      <c r="F37" s="15" t="s">
        <v>218</v>
      </c>
      <c r="H37" s="15"/>
      <c r="L37" s="15" t="s">
        <v>281</v>
      </c>
      <c r="M37" s="15" t="s">
        <v>309</v>
      </c>
      <c r="N37" s="15" t="s">
        <v>320</v>
      </c>
      <c r="Q37" s="15" t="s">
        <v>448</v>
      </c>
      <c r="S37" s="15"/>
    </row>
    <row r="38" spans="2:19" x14ac:dyDescent="0.35">
      <c r="B38" s="15" t="s">
        <v>59</v>
      </c>
      <c r="C38" s="15" t="s">
        <v>120</v>
      </c>
      <c r="D38" s="15" t="s">
        <v>152</v>
      </c>
      <c r="E38" s="15" t="s">
        <v>172</v>
      </c>
      <c r="F38" s="15" t="s">
        <v>219</v>
      </c>
      <c r="H38" s="15"/>
      <c r="L38" s="15" t="s">
        <v>282</v>
      </c>
      <c r="N38" s="15" t="s">
        <v>321</v>
      </c>
      <c r="Q38" s="15" t="s">
        <v>449</v>
      </c>
      <c r="S38" s="15"/>
    </row>
    <row r="39" spans="2:19" x14ac:dyDescent="0.35">
      <c r="B39" s="15" t="s">
        <v>60</v>
      </c>
      <c r="C39" s="15" t="s">
        <v>121</v>
      </c>
      <c r="D39" s="15" t="s">
        <v>153</v>
      </c>
      <c r="E39" s="15" t="s">
        <v>173</v>
      </c>
      <c r="F39" s="15" t="s">
        <v>220</v>
      </c>
      <c r="H39" s="15"/>
      <c r="L39" s="15" t="s">
        <v>283</v>
      </c>
      <c r="N39" s="15" t="s">
        <v>322</v>
      </c>
      <c r="Q39" s="15" t="s">
        <v>450</v>
      </c>
      <c r="S39" s="15"/>
    </row>
    <row r="40" spans="2:19" x14ac:dyDescent="0.35">
      <c r="B40" s="15" t="s">
        <v>61</v>
      </c>
      <c r="C40" s="15" t="s">
        <v>122</v>
      </c>
      <c r="D40" s="15" t="s">
        <v>155</v>
      </c>
      <c r="E40" s="15" t="s">
        <v>174</v>
      </c>
      <c r="F40" s="15" t="s">
        <v>221</v>
      </c>
      <c r="H40" s="15"/>
      <c r="L40" s="15" t="s">
        <v>284</v>
      </c>
      <c r="N40" s="15" t="s">
        <v>323</v>
      </c>
      <c r="Q40" s="15" t="s">
        <v>451</v>
      </c>
      <c r="S40" s="15"/>
    </row>
    <row r="41" spans="2:19" x14ac:dyDescent="0.35">
      <c r="B41" s="15" t="s">
        <v>62</v>
      </c>
      <c r="C41" s="15" t="s">
        <v>123</v>
      </c>
      <c r="D41" s="15" t="s">
        <v>154</v>
      </c>
      <c r="E41" s="15" t="s">
        <v>175</v>
      </c>
      <c r="F41" s="15" t="s">
        <v>222</v>
      </c>
      <c r="H41" s="15"/>
      <c r="L41" s="15" t="s">
        <v>285</v>
      </c>
      <c r="N41" s="15" t="s">
        <v>324</v>
      </c>
      <c r="Q41" s="15" t="s">
        <v>452</v>
      </c>
      <c r="S41" s="15"/>
    </row>
    <row r="42" spans="2:19" x14ac:dyDescent="0.35">
      <c r="B42" s="15" t="s">
        <v>63</v>
      </c>
      <c r="C42" s="15" t="s">
        <v>124</v>
      </c>
      <c r="D42" s="15" t="s">
        <v>156</v>
      </c>
      <c r="E42" s="15" t="s">
        <v>176</v>
      </c>
      <c r="F42" s="15" t="s">
        <v>223</v>
      </c>
      <c r="H42" s="15"/>
      <c r="L42" s="15" t="s">
        <v>286</v>
      </c>
      <c r="N42" s="15" t="s">
        <v>325</v>
      </c>
      <c r="Q42" s="15" t="s">
        <v>453</v>
      </c>
      <c r="S42" s="15"/>
    </row>
    <row r="43" spans="2:19" x14ac:dyDescent="0.35">
      <c r="B43" s="15" t="s">
        <v>64</v>
      </c>
      <c r="C43" s="15" t="s">
        <v>125</v>
      </c>
      <c r="D43" s="15" t="s">
        <v>157</v>
      </c>
      <c r="E43" s="15" t="s">
        <v>177</v>
      </c>
      <c r="F43" s="15" t="s">
        <v>224</v>
      </c>
      <c r="H43" s="15"/>
      <c r="L43" s="15" t="s">
        <v>287</v>
      </c>
      <c r="N43" s="15" t="s">
        <v>326</v>
      </c>
      <c r="Q43" s="15" t="s">
        <v>454</v>
      </c>
      <c r="S43" s="15"/>
    </row>
    <row r="44" spans="2:19" x14ac:dyDescent="0.35">
      <c r="B44" s="15" t="s">
        <v>65</v>
      </c>
      <c r="C44" s="15" t="s">
        <v>126</v>
      </c>
      <c r="E44" s="15" t="s">
        <v>178</v>
      </c>
      <c r="F44" s="15" t="s">
        <v>225</v>
      </c>
      <c r="H44" s="15"/>
      <c r="L44" s="15" t="s">
        <v>288</v>
      </c>
      <c r="N44" s="15" t="s">
        <v>327</v>
      </c>
      <c r="Q44" s="15" t="s">
        <v>455</v>
      </c>
      <c r="S44" s="15"/>
    </row>
    <row r="45" spans="2:19" x14ac:dyDescent="0.35">
      <c r="B45" s="15" t="s">
        <v>66</v>
      </c>
      <c r="C45" s="15" t="s">
        <v>127</v>
      </c>
      <c r="E45" s="15" t="s">
        <v>179</v>
      </c>
      <c r="F45" s="15" t="s">
        <v>226</v>
      </c>
      <c r="H45" s="15"/>
      <c r="L45" s="15" t="s">
        <v>289</v>
      </c>
      <c r="N45" s="15" t="s">
        <v>328</v>
      </c>
      <c r="Q45" s="15" t="s">
        <v>456</v>
      </c>
      <c r="S45" s="15"/>
    </row>
    <row r="46" spans="2:19" x14ac:dyDescent="0.35">
      <c r="B46" s="15" t="s">
        <v>67</v>
      </c>
      <c r="C46" s="15" t="s">
        <v>128</v>
      </c>
      <c r="E46" s="15" t="s">
        <v>180</v>
      </c>
      <c r="F46" s="15" t="s">
        <v>227</v>
      </c>
      <c r="H46" s="15"/>
      <c r="L46" s="15" t="s">
        <v>290</v>
      </c>
      <c r="N46" s="15" t="s">
        <v>329</v>
      </c>
      <c r="Q46" s="15" t="s">
        <v>457</v>
      </c>
      <c r="S46" s="15"/>
    </row>
    <row r="47" spans="2:19" x14ac:dyDescent="0.35">
      <c r="B47" s="15" t="s">
        <v>68</v>
      </c>
      <c r="C47" s="15" t="s">
        <v>129</v>
      </c>
      <c r="E47" s="15" t="s">
        <v>181</v>
      </c>
      <c r="F47" s="15" t="s">
        <v>228</v>
      </c>
      <c r="H47" s="15"/>
      <c r="L47" s="15" t="s">
        <v>291</v>
      </c>
      <c r="N47" s="15" t="s">
        <v>330</v>
      </c>
      <c r="Q47" s="15" t="s">
        <v>458</v>
      </c>
    </row>
    <row r="48" spans="2:19" x14ac:dyDescent="0.35">
      <c r="B48" s="15" t="s">
        <v>69</v>
      </c>
      <c r="C48" s="15" t="s">
        <v>130</v>
      </c>
      <c r="E48" s="15" t="s">
        <v>182</v>
      </c>
      <c r="F48" s="15" t="s">
        <v>229</v>
      </c>
      <c r="H48" s="15"/>
      <c r="L48" s="15" t="s">
        <v>292</v>
      </c>
      <c r="N48" s="15" t="s">
        <v>331</v>
      </c>
      <c r="Q48" s="15" t="s">
        <v>459</v>
      </c>
    </row>
    <row r="49" spans="2:17" x14ac:dyDescent="0.35">
      <c r="B49" s="15" t="s">
        <v>70</v>
      </c>
      <c r="C49" s="15" t="s">
        <v>131</v>
      </c>
      <c r="E49" s="15" t="s">
        <v>183</v>
      </c>
      <c r="F49" s="15" t="s">
        <v>230</v>
      </c>
      <c r="H49" s="15"/>
      <c r="L49" s="15" t="s">
        <v>293</v>
      </c>
      <c r="N49" s="15" t="s">
        <v>332</v>
      </c>
      <c r="Q49" s="15" t="s">
        <v>460</v>
      </c>
    </row>
    <row r="50" spans="2:17" x14ac:dyDescent="0.35">
      <c r="B50" s="15" t="s">
        <v>71</v>
      </c>
      <c r="C50" s="15" t="s">
        <v>132</v>
      </c>
      <c r="E50" s="15" t="s">
        <v>184</v>
      </c>
      <c r="F50" s="15" t="s">
        <v>231</v>
      </c>
      <c r="H50" s="15"/>
      <c r="L50" s="15" t="s">
        <v>294</v>
      </c>
      <c r="N50" s="15" t="s">
        <v>333</v>
      </c>
    </row>
    <row r="51" spans="2:17" x14ac:dyDescent="0.35">
      <c r="B51" s="15" t="s">
        <v>72</v>
      </c>
      <c r="C51" s="15" t="s">
        <v>133</v>
      </c>
      <c r="E51" s="15" t="s">
        <v>185</v>
      </c>
      <c r="F51" s="15" t="s">
        <v>232</v>
      </c>
      <c r="H51" s="15"/>
      <c r="L51" s="15" t="s">
        <v>295</v>
      </c>
      <c r="N51" s="15" t="s">
        <v>334</v>
      </c>
    </row>
    <row r="52" spans="2:17" x14ac:dyDescent="0.35">
      <c r="B52" s="15" t="s">
        <v>73</v>
      </c>
      <c r="C52" s="15" t="s">
        <v>134</v>
      </c>
      <c r="E52" s="15" t="s">
        <v>186</v>
      </c>
      <c r="F52" s="15" t="s">
        <v>233</v>
      </c>
      <c r="H52" s="15"/>
      <c r="N52" s="15" t="s">
        <v>335</v>
      </c>
    </row>
    <row r="53" spans="2:17" x14ac:dyDescent="0.35">
      <c r="B53" s="15" t="s">
        <v>74</v>
      </c>
      <c r="C53" s="15" t="s">
        <v>135</v>
      </c>
      <c r="E53" s="15" t="s">
        <v>187</v>
      </c>
      <c r="F53" s="15" t="s">
        <v>234</v>
      </c>
      <c r="H53" s="15"/>
      <c r="N53" s="15" t="s">
        <v>336</v>
      </c>
    </row>
    <row r="54" spans="2:17" x14ac:dyDescent="0.35">
      <c r="B54" s="15" t="s">
        <v>75</v>
      </c>
      <c r="C54" s="15" t="s">
        <v>136</v>
      </c>
      <c r="E54" s="15" t="s">
        <v>188</v>
      </c>
      <c r="F54" s="15" t="s">
        <v>235</v>
      </c>
      <c r="H54" s="15"/>
      <c r="N54" s="15" t="s">
        <v>337</v>
      </c>
    </row>
    <row r="55" spans="2:17" x14ac:dyDescent="0.35">
      <c r="B55" s="15" t="s">
        <v>76</v>
      </c>
      <c r="C55" s="15" t="s">
        <v>137</v>
      </c>
      <c r="E55" s="15" t="s">
        <v>189</v>
      </c>
      <c r="F55" s="15" t="s">
        <v>236</v>
      </c>
      <c r="H55" s="15"/>
      <c r="N55" s="15" t="s">
        <v>338</v>
      </c>
    </row>
    <row r="56" spans="2:17" x14ac:dyDescent="0.35">
      <c r="B56" s="15" t="s">
        <v>77</v>
      </c>
      <c r="E56" s="15" t="s">
        <v>190</v>
      </c>
      <c r="F56" s="15" t="s">
        <v>237</v>
      </c>
      <c r="H56" s="15"/>
      <c r="N56" s="15" t="s">
        <v>339</v>
      </c>
    </row>
    <row r="57" spans="2:17" x14ac:dyDescent="0.35">
      <c r="B57" s="15" t="s">
        <v>78</v>
      </c>
      <c r="E57" s="15" t="s">
        <v>191</v>
      </c>
      <c r="F57" s="15"/>
      <c r="H57" s="15"/>
      <c r="N57" s="15" t="s">
        <v>340</v>
      </c>
    </row>
    <row r="58" spans="2:17" x14ac:dyDescent="0.35">
      <c r="B58" s="15" t="s">
        <v>79</v>
      </c>
      <c r="E58" s="15" t="s">
        <v>192</v>
      </c>
      <c r="H58" s="15"/>
      <c r="N58" s="15" t="s">
        <v>341</v>
      </c>
    </row>
    <row r="59" spans="2:17" x14ac:dyDescent="0.35">
      <c r="B59" s="15" t="s">
        <v>80</v>
      </c>
      <c r="E59" s="15" t="s">
        <v>193</v>
      </c>
      <c r="H59" s="15"/>
      <c r="N59" s="15" t="s">
        <v>342</v>
      </c>
    </row>
    <row r="60" spans="2:17" x14ac:dyDescent="0.35">
      <c r="B60" s="15" t="s">
        <v>81</v>
      </c>
      <c r="E60" s="15" t="s">
        <v>194</v>
      </c>
      <c r="N60" s="15" t="s">
        <v>343</v>
      </c>
    </row>
    <row r="61" spans="2:17" x14ac:dyDescent="0.35">
      <c r="B61" s="15" t="s">
        <v>82</v>
      </c>
      <c r="E61" s="15" t="s">
        <v>195</v>
      </c>
      <c r="N61" s="15" t="s">
        <v>344</v>
      </c>
    </row>
    <row r="62" spans="2:17" x14ac:dyDescent="0.35">
      <c r="B62" s="15" t="s">
        <v>83</v>
      </c>
      <c r="E62" s="15" t="s">
        <v>196</v>
      </c>
      <c r="H62" s="15"/>
      <c r="N62" s="15" t="s">
        <v>345</v>
      </c>
    </row>
    <row r="63" spans="2:17" x14ac:dyDescent="0.35">
      <c r="B63" s="15" t="s">
        <v>84</v>
      </c>
      <c r="E63" s="15" t="s">
        <v>197</v>
      </c>
      <c r="H63" s="15"/>
      <c r="N63" s="15" t="s">
        <v>346</v>
      </c>
    </row>
    <row r="64" spans="2:17" x14ac:dyDescent="0.35">
      <c r="B64" s="15" t="s">
        <v>85</v>
      </c>
      <c r="E64" s="15" t="s">
        <v>198</v>
      </c>
      <c r="H64" s="15"/>
      <c r="N64" s="15" t="s">
        <v>347</v>
      </c>
    </row>
    <row r="65" spans="2:14" x14ac:dyDescent="0.35">
      <c r="B65" s="15" t="s">
        <v>86</v>
      </c>
      <c r="E65" s="15" t="s">
        <v>199</v>
      </c>
      <c r="H65" s="15"/>
      <c r="N65" s="15" t="s">
        <v>348</v>
      </c>
    </row>
    <row r="66" spans="2:14" x14ac:dyDescent="0.35">
      <c r="B66" s="15" t="s">
        <v>87</v>
      </c>
      <c r="E66" s="15" t="s">
        <v>200</v>
      </c>
      <c r="H66" s="15"/>
      <c r="N66" s="15" t="s">
        <v>349</v>
      </c>
    </row>
    <row r="67" spans="2:14" x14ac:dyDescent="0.35">
      <c r="B67" s="15" t="s">
        <v>88</v>
      </c>
      <c r="E67" s="15" t="s">
        <v>201</v>
      </c>
      <c r="H67" s="15"/>
      <c r="N67" s="15" t="s">
        <v>350</v>
      </c>
    </row>
    <row r="68" spans="2:14" x14ac:dyDescent="0.35">
      <c r="B68" s="15" t="s">
        <v>89</v>
      </c>
      <c r="E68" s="15" t="s">
        <v>202</v>
      </c>
      <c r="H68" s="15"/>
      <c r="N68" s="15" t="s">
        <v>351</v>
      </c>
    </row>
    <row r="69" spans="2:14" x14ac:dyDescent="0.35">
      <c r="B69" s="15" t="s">
        <v>90</v>
      </c>
      <c r="E69" s="15" t="s">
        <v>203</v>
      </c>
      <c r="H69" s="15"/>
      <c r="N69" s="15" t="s">
        <v>352</v>
      </c>
    </row>
    <row r="70" spans="2:14" x14ac:dyDescent="0.35">
      <c r="B70" s="15" t="s">
        <v>91</v>
      </c>
      <c r="E70" s="15" t="s">
        <v>204</v>
      </c>
      <c r="H70" s="15"/>
      <c r="N70" s="15" t="s">
        <v>353</v>
      </c>
    </row>
    <row r="71" spans="2:14" x14ac:dyDescent="0.35">
      <c r="B71" s="15" t="s">
        <v>92</v>
      </c>
      <c r="H71" s="15"/>
      <c r="N71" s="15" t="s">
        <v>354</v>
      </c>
    </row>
    <row r="72" spans="2:14" x14ac:dyDescent="0.35">
      <c r="B72" s="15" t="s">
        <v>93</v>
      </c>
      <c r="H72" s="15"/>
      <c r="N72" s="15" t="s">
        <v>355</v>
      </c>
    </row>
    <row r="73" spans="2:14" x14ac:dyDescent="0.35">
      <c r="B73" s="15" t="s">
        <v>94</v>
      </c>
      <c r="H73" s="15"/>
      <c r="N73" s="15" t="s">
        <v>356</v>
      </c>
    </row>
    <row r="74" spans="2:14" x14ac:dyDescent="0.35">
      <c r="B74" s="15" t="s">
        <v>95</v>
      </c>
      <c r="H74" s="15"/>
      <c r="N74" s="15" t="s">
        <v>357</v>
      </c>
    </row>
    <row r="75" spans="2:14" x14ac:dyDescent="0.35">
      <c r="B75" s="15" t="s">
        <v>96</v>
      </c>
      <c r="H75" s="15"/>
      <c r="N75" s="15" t="s">
        <v>358</v>
      </c>
    </row>
    <row r="76" spans="2:14" x14ac:dyDescent="0.35">
      <c r="B76" s="15" t="s">
        <v>97</v>
      </c>
      <c r="H76" s="15"/>
      <c r="N76" s="15" t="s">
        <v>359</v>
      </c>
    </row>
    <row r="77" spans="2:14" x14ac:dyDescent="0.35">
      <c r="B77" s="15" t="s">
        <v>98</v>
      </c>
      <c r="H77" s="15"/>
      <c r="N77" s="15" t="s">
        <v>360</v>
      </c>
    </row>
    <row r="78" spans="2:14" x14ac:dyDescent="0.35">
      <c r="B78" s="15" t="s">
        <v>99</v>
      </c>
      <c r="H78" s="15"/>
      <c r="N78" s="15" t="s">
        <v>361</v>
      </c>
    </row>
    <row r="79" spans="2:14" x14ac:dyDescent="0.35">
      <c r="B79" s="15" t="s">
        <v>100</v>
      </c>
      <c r="H79" s="15"/>
      <c r="N79" s="15" t="s">
        <v>362</v>
      </c>
    </row>
    <row r="80" spans="2:14" x14ac:dyDescent="0.35">
      <c r="B80" s="15" t="s">
        <v>101</v>
      </c>
      <c r="H80" s="15"/>
      <c r="N80" s="15" t="s">
        <v>363</v>
      </c>
    </row>
    <row r="81" spans="2:14" x14ac:dyDescent="0.35">
      <c r="B81" s="15" t="s">
        <v>102</v>
      </c>
      <c r="H81" s="15"/>
      <c r="N81" s="15" t="s">
        <v>364</v>
      </c>
    </row>
    <row r="82" spans="2:14" x14ac:dyDescent="0.35">
      <c r="B82" s="15" t="s">
        <v>103</v>
      </c>
      <c r="H82" s="15"/>
      <c r="N82" s="15" t="s">
        <v>365</v>
      </c>
    </row>
    <row r="83" spans="2:14" x14ac:dyDescent="0.35">
      <c r="B83" s="15" t="s">
        <v>104</v>
      </c>
      <c r="N83" s="15" t="s">
        <v>366</v>
      </c>
    </row>
    <row r="84" spans="2:14" x14ac:dyDescent="0.35">
      <c r="B84" s="15" t="s">
        <v>105</v>
      </c>
      <c r="H84" s="14"/>
      <c r="N84" s="15" t="s">
        <v>367</v>
      </c>
    </row>
    <row r="85" spans="2:14" x14ac:dyDescent="0.35">
      <c r="H85" s="15"/>
      <c r="N85" s="15" t="s">
        <v>368</v>
      </c>
    </row>
    <row r="86" spans="2:14" x14ac:dyDescent="0.35">
      <c r="H86" s="15"/>
      <c r="N86" s="15" t="s">
        <v>369</v>
      </c>
    </row>
    <row r="87" spans="2:14" x14ac:dyDescent="0.35">
      <c r="H87" s="15"/>
      <c r="N87" s="15" t="s">
        <v>370</v>
      </c>
    </row>
    <row r="88" spans="2:14" x14ac:dyDescent="0.35">
      <c r="H88" s="15"/>
      <c r="N88" s="15" t="s">
        <v>371</v>
      </c>
    </row>
    <row r="89" spans="2:14" x14ac:dyDescent="0.35">
      <c r="H89" s="16"/>
      <c r="N89" s="15" t="s">
        <v>372</v>
      </c>
    </row>
    <row r="90" spans="2:14" x14ac:dyDescent="0.35">
      <c r="H90" s="15"/>
      <c r="N90" s="15" t="s">
        <v>373</v>
      </c>
    </row>
    <row r="91" spans="2:14" x14ac:dyDescent="0.35">
      <c r="H91" s="15"/>
      <c r="N91" s="15" t="s">
        <v>374</v>
      </c>
    </row>
    <row r="92" spans="2:14" x14ac:dyDescent="0.35">
      <c r="N92" s="15" t="s">
        <v>375</v>
      </c>
    </row>
    <row r="93" spans="2:14" x14ac:dyDescent="0.35">
      <c r="N93" s="15" t="s">
        <v>376</v>
      </c>
    </row>
    <row r="94" spans="2:14" x14ac:dyDescent="0.35">
      <c r="N94" s="15" t="s">
        <v>377</v>
      </c>
    </row>
    <row r="95" spans="2:14" x14ac:dyDescent="0.35">
      <c r="N95" s="15" t="s">
        <v>378</v>
      </c>
    </row>
    <row r="96" spans="2:14" x14ac:dyDescent="0.35">
      <c r="N96" s="15" t="s">
        <v>379</v>
      </c>
    </row>
    <row r="97" spans="14:14" x14ac:dyDescent="0.35">
      <c r="N97" s="15" t="s">
        <v>380</v>
      </c>
    </row>
    <row r="98" spans="14:14" x14ac:dyDescent="0.35">
      <c r="N98" s="15" t="s">
        <v>381</v>
      </c>
    </row>
    <row r="99" spans="14:14" x14ac:dyDescent="0.35">
      <c r="N99" s="15" t="s">
        <v>382</v>
      </c>
    </row>
    <row r="100" spans="14:14" x14ac:dyDescent="0.35">
      <c r="N100" s="15" t="s">
        <v>383</v>
      </c>
    </row>
    <row r="101" spans="14:14" x14ac:dyDescent="0.35">
      <c r="N101" s="15" t="s">
        <v>384</v>
      </c>
    </row>
    <row r="102" spans="14:14" x14ac:dyDescent="0.35">
      <c r="N102" s="15" t="s">
        <v>385</v>
      </c>
    </row>
    <row r="103" spans="14:14" x14ac:dyDescent="0.35">
      <c r="N103" s="15" t="s">
        <v>386</v>
      </c>
    </row>
    <row r="104" spans="14:14" x14ac:dyDescent="0.35">
      <c r="N104" s="15" t="s">
        <v>387</v>
      </c>
    </row>
    <row r="105" spans="14:14" x14ac:dyDescent="0.35">
      <c r="N105" s="15" t="s">
        <v>388</v>
      </c>
    </row>
    <row r="106" spans="14:14" x14ac:dyDescent="0.35">
      <c r="N106" s="15" t="s">
        <v>389</v>
      </c>
    </row>
    <row r="107" spans="14:14" x14ac:dyDescent="0.35">
      <c r="N107" s="15" t="s">
        <v>390</v>
      </c>
    </row>
    <row r="108" spans="14:14" x14ac:dyDescent="0.35">
      <c r="N108" s="15" t="s">
        <v>391</v>
      </c>
    </row>
    <row r="109" spans="14:14" x14ac:dyDescent="0.35">
      <c r="N109" s="15" t="s">
        <v>392</v>
      </c>
    </row>
    <row r="110" spans="14:14" x14ac:dyDescent="0.35">
      <c r="N110" s="15" t="s">
        <v>393</v>
      </c>
    </row>
    <row r="111" spans="14:14" x14ac:dyDescent="0.35">
      <c r="N111" s="15" t="s">
        <v>394</v>
      </c>
    </row>
    <row r="112" spans="14:14" x14ac:dyDescent="0.35">
      <c r="N112" s="15" t="s">
        <v>395</v>
      </c>
    </row>
    <row r="113" spans="14:14" x14ac:dyDescent="0.35">
      <c r="N113" s="15" t="s">
        <v>396</v>
      </c>
    </row>
    <row r="114" spans="14:14" x14ac:dyDescent="0.35">
      <c r="N114" s="15" t="s">
        <v>397</v>
      </c>
    </row>
    <row r="115" spans="14:14" x14ac:dyDescent="0.35">
      <c r="N115" s="15" t="s">
        <v>398</v>
      </c>
    </row>
    <row r="116" spans="14:14" x14ac:dyDescent="0.35">
      <c r="N116" s="15" t="s">
        <v>399</v>
      </c>
    </row>
    <row r="117" spans="14:14" x14ac:dyDescent="0.35">
      <c r="N117" s="15" t="s">
        <v>400</v>
      </c>
    </row>
    <row r="118" spans="14:14" x14ac:dyDescent="0.35">
      <c r="N118" s="15" t="s">
        <v>401</v>
      </c>
    </row>
    <row r="119" spans="14:14" x14ac:dyDescent="0.35">
      <c r="N119" s="15" t="s">
        <v>402</v>
      </c>
    </row>
    <row r="120" spans="14:14" x14ac:dyDescent="0.35">
      <c r="N120" s="15" t="s">
        <v>403</v>
      </c>
    </row>
    <row r="121" spans="14:14" x14ac:dyDescent="0.35">
      <c r="N121" s="15" t="s">
        <v>404</v>
      </c>
    </row>
    <row r="122" spans="14:14" x14ac:dyDescent="0.35">
      <c r="N122" s="15" t="s">
        <v>405</v>
      </c>
    </row>
    <row r="123" spans="14:14" x14ac:dyDescent="0.35">
      <c r="N123" s="15" t="s">
        <v>406</v>
      </c>
    </row>
    <row r="124" spans="14:14" x14ac:dyDescent="0.35">
      <c r="N124" s="15" t="s">
        <v>407</v>
      </c>
    </row>
    <row r="125" spans="14:14" x14ac:dyDescent="0.35">
      <c r="N125" s="15" t="s">
        <v>408</v>
      </c>
    </row>
    <row r="126" spans="14:14" x14ac:dyDescent="0.35">
      <c r="N126" s="15" t="s">
        <v>409</v>
      </c>
    </row>
    <row r="127" spans="14:14" x14ac:dyDescent="0.35">
      <c r="N127" s="15" t="s">
        <v>410</v>
      </c>
    </row>
    <row r="128" spans="14:14" x14ac:dyDescent="0.35">
      <c r="N128" s="15" t="s">
        <v>411</v>
      </c>
    </row>
    <row r="129" spans="14:14" x14ac:dyDescent="0.35">
      <c r="N129" s="15" t="s">
        <v>412</v>
      </c>
    </row>
    <row r="130" spans="14:14" x14ac:dyDescent="0.35">
      <c r="N130" s="15" t="s">
        <v>413</v>
      </c>
    </row>
    <row r="131" spans="14:14" x14ac:dyDescent="0.35">
      <c r="N131" s="15" t="s">
        <v>414</v>
      </c>
    </row>
    <row r="132" spans="14:14" x14ac:dyDescent="0.35">
      <c r="N132" s="15" t="s">
        <v>415</v>
      </c>
    </row>
    <row r="133" spans="14:14" x14ac:dyDescent="0.35">
      <c r="N133" s="15" t="s">
        <v>416</v>
      </c>
    </row>
    <row r="134" spans="14:14" x14ac:dyDescent="0.35">
      <c r="N134" s="15" t="s">
        <v>417</v>
      </c>
    </row>
    <row r="135" spans="14:14" x14ac:dyDescent="0.35">
      <c r="N135" s="15" t="s">
        <v>418</v>
      </c>
    </row>
    <row r="136" spans="14:14" x14ac:dyDescent="0.35">
      <c r="N136" s="15" t="s">
        <v>419</v>
      </c>
    </row>
    <row r="137" spans="14:14" x14ac:dyDescent="0.35">
      <c r="N137" s="15" t="s">
        <v>420</v>
      </c>
    </row>
    <row r="138" spans="14:14" x14ac:dyDescent="0.35">
      <c r="N138" s="15" t="s">
        <v>421</v>
      </c>
    </row>
    <row r="139" spans="14:14" x14ac:dyDescent="0.35">
      <c r="N139" s="15" t="s">
        <v>422</v>
      </c>
    </row>
    <row r="140" spans="14:14" x14ac:dyDescent="0.35">
      <c r="N140" s="15" t="s">
        <v>423</v>
      </c>
    </row>
    <row r="141" spans="14:14" x14ac:dyDescent="0.35">
      <c r="N141" s="15" t="s">
        <v>424</v>
      </c>
    </row>
    <row r="142" spans="14:14" x14ac:dyDescent="0.35">
      <c r="N142" s="15" t="s">
        <v>425</v>
      </c>
    </row>
    <row r="143" spans="14:14" x14ac:dyDescent="0.35">
      <c r="N143" s="15" t="s">
        <v>426</v>
      </c>
    </row>
    <row r="144" spans="14:14" x14ac:dyDescent="0.35">
      <c r="N144" s="15" t="s">
        <v>427</v>
      </c>
    </row>
    <row r="145" spans="14:14" x14ac:dyDescent="0.35">
      <c r="N145" s="15" t="s">
        <v>428</v>
      </c>
    </row>
  </sheetData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 Summary</vt:lpstr>
      <vt:lpstr>2 SIR</vt:lpstr>
      <vt:lpstr>3 Construction Scope</vt:lpstr>
      <vt:lpstr>4 Savings Analysis</vt:lpstr>
      <vt:lpstr>5 Local Law 97 Analysis</vt:lpstr>
      <vt:lpstr>Backup</vt:lpstr>
      <vt:lpstr>ee_categories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O'Donnell | NYCEEC</dc:creator>
  <cp:lastModifiedBy>Biggar, Lily</cp:lastModifiedBy>
  <cp:lastPrinted>2020-10-28T21:25:11Z</cp:lastPrinted>
  <dcterms:created xsi:type="dcterms:W3CDTF">2020-04-03T13:51:56Z</dcterms:created>
  <dcterms:modified xsi:type="dcterms:W3CDTF">2022-04-15T11:35:33Z</dcterms:modified>
</cp:coreProperties>
</file>